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ngloamerican.sharepoint.com/sites/InvestorRelations2/Shared Documents/General/2025/H1 2025/Presentation/Appendix/EBITDA simplified earnings/"/>
    </mc:Choice>
  </mc:AlternateContent>
  <xr:revisionPtr revIDLastSave="1716" documentId="13_ncr:1_{7C539AD4-CD1D-464E-97B3-298A39B0334E}" xr6:coauthVersionLast="47" xr6:coauthVersionMax="47" xr10:uidLastSave="{D1419141-0386-4A26-A197-A22174A5965E}"/>
  <bookViews>
    <workbookView xWindow="-110" yWindow="-110" windowWidth="25820" windowHeight="15500" tabRatio="835" xr2:uid="{F23E6CD4-2690-406C-94F1-D42A95F53635}"/>
  </bookViews>
  <sheets>
    <sheet name="Disclaimer" sheetId="4" r:id="rId1"/>
    <sheet name="HY 25 Simplified earnings by BU" sheetId="10" r:id="rId2"/>
    <sheet name=" Earnings Footnotes" sheetId="5" r:id="rId3"/>
    <sheet name="Guidance" sheetId="7" r:id="rId4"/>
    <sheet name="Guidance Footnotes"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0" l="1"/>
  <c r="I7" i="10" l="1"/>
  <c r="C7" i="10"/>
  <c r="C11" i="10"/>
  <c r="C10" i="10"/>
  <c r="C14" i="10" s="1"/>
  <c r="C15" i="10" s="1"/>
  <c r="I11" i="10"/>
  <c r="I10" i="10"/>
  <c r="H18" i="10"/>
  <c r="C33" i="10"/>
  <c r="C32" i="10"/>
  <c r="C31" i="10"/>
  <c r="C30" i="10"/>
  <c r="C29" i="10"/>
  <c r="C28" i="10"/>
  <c r="D7" i="10" s="1"/>
  <c r="D34" i="10"/>
  <c r="C34" i="10" s="1"/>
  <c r="E34" i="10"/>
  <c r="D9" i="10" l="1"/>
  <c r="D8" i="10"/>
  <c r="D10" i="10" l="1"/>
  <c r="D14" i="10" s="1"/>
  <c r="D15" i="10" s="1"/>
  <c r="C9" i="10" l="1"/>
  <c r="E44" i="10"/>
  <c r="D44" i="10" s="1"/>
  <c r="H7" i="10" s="1"/>
  <c r="H8" i="10" s="1"/>
  <c r="F17" i="10"/>
  <c r="F19" i="10" s="1"/>
  <c r="E14" i="10"/>
  <c r="E15" i="10" s="1"/>
  <c r="I14" i="10" l="1"/>
  <c r="I18" i="10" s="1"/>
  <c r="I8" i="10"/>
  <c r="E17" i="10"/>
  <c r="I19" i="10" l="1"/>
  <c r="K18" i="10"/>
  <c r="E19" i="10"/>
  <c r="J19" i="10"/>
  <c r="C17" i="10" l="1"/>
  <c r="C19" i="10" l="1"/>
  <c r="D17" i="10"/>
  <c r="D19" i="10" s="1"/>
  <c r="K17" i="10" l="1"/>
  <c r="K19" i="10" s="1"/>
  <c r="H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D7245C47-495C-40B7-A17B-8DA86E407019}">
      <text>
        <r>
          <rPr>
            <sz val="9"/>
            <color indexed="81"/>
            <rFont val="Tahoma"/>
            <family val="2"/>
          </rPr>
          <t>Footnote 5</t>
        </r>
      </text>
    </comment>
    <comment ref="H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1" shapeId="0" xr:uid="{D6C7EE62-9B96-4EF0-892C-3FB15771156A}">
      <text>
        <r>
          <rPr>
            <sz val="9"/>
            <color indexed="81"/>
            <rFont val="Tahoma"/>
            <family val="2"/>
          </rPr>
          <t>Footnote 8</t>
        </r>
      </text>
    </comment>
    <comment ref="H7" authorId="0" shapeId="0" xr:uid="{E6960713-DFE1-4559-9C8E-3A6473421A62}">
      <text>
        <r>
          <rPr>
            <sz val="9"/>
            <color indexed="81"/>
            <rFont val="Tahoma"/>
            <family val="2"/>
          </rPr>
          <t>Footnote 9</t>
        </r>
      </text>
    </comment>
    <comment ref="I7" authorId="1" shapeId="0" xr:uid="{882B03EC-0B32-4556-B89A-BB49B1065501}">
      <text>
        <r>
          <rPr>
            <sz val="9"/>
            <color indexed="81"/>
            <rFont val="Tahoma"/>
            <family val="2"/>
          </rPr>
          <t>Footnote 7</t>
        </r>
      </text>
    </comment>
    <comment ref="D8" authorId="2" shapeId="0" xr:uid="{491FCE20-4295-4429-B788-ABA8CF7C0CC2}">
      <text>
        <r>
          <rPr>
            <sz val="9"/>
            <color indexed="81"/>
            <rFont val="Tahoma"/>
            <family val="2"/>
          </rPr>
          <t>Footnote 10</t>
        </r>
      </text>
    </comment>
    <comment ref="H8" authorId="0" shapeId="0" xr:uid="{F95005D6-AAE8-4089-A584-58D9BD1E7AB9}">
      <text>
        <r>
          <rPr>
            <sz val="9"/>
            <color indexed="81"/>
            <rFont val="Tahoma"/>
            <family val="2"/>
          </rPr>
          <t>Footnote 11</t>
        </r>
      </text>
    </comment>
    <comment ref="C9" authorId="0" shapeId="0" xr:uid="{6E667DE2-12E0-4DAB-84D6-3D7A9693B2F1}">
      <text>
        <r>
          <rPr>
            <sz val="9"/>
            <color indexed="81"/>
            <rFont val="Tahoma"/>
            <family val="2"/>
          </rPr>
          <t>Footnote 12</t>
        </r>
      </text>
    </comment>
    <comment ref="D9" authorId="0" shapeId="0" xr:uid="{22FD2066-0CF3-4FF8-B078-4B4BA971BBCE}">
      <text>
        <r>
          <rPr>
            <sz val="9"/>
            <color indexed="81"/>
            <rFont val="Tahoma"/>
            <family val="2"/>
          </rPr>
          <t>Footnote 13</t>
        </r>
      </text>
    </comment>
    <comment ref="E10" authorId="0" shapeId="0" xr:uid="{C32B27C0-885B-4D5A-ADE4-D60F1DC90748}">
      <text>
        <r>
          <rPr>
            <sz val="9"/>
            <color indexed="81"/>
            <rFont val="Tahoma"/>
            <family val="2"/>
          </rPr>
          <t>Footnote 14</t>
        </r>
      </text>
    </comment>
    <comment ref="H10" authorId="0" shapeId="0" xr:uid="{700D56FD-FEA2-46A4-B5D1-F2ECD3F7ADE1}">
      <text>
        <r>
          <rPr>
            <sz val="9"/>
            <color indexed="81"/>
            <rFont val="Tahoma"/>
            <family val="2"/>
          </rPr>
          <t>Footnote 15</t>
        </r>
      </text>
    </comment>
    <comment ref="C12" authorId="2" shapeId="0" xr:uid="{88DD05D4-E604-48A0-B49B-4E8BD8DE5A1A}">
      <text>
        <r>
          <rPr>
            <sz val="9"/>
            <color indexed="81"/>
            <rFont val="Tahoma"/>
            <family val="2"/>
          </rPr>
          <t>Footnote 16</t>
        </r>
      </text>
    </comment>
    <comment ref="D12" authorId="2" shapeId="0" xr:uid="{1062AF5A-A1FE-4E0C-98E9-9D914A00466B}">
      <text>
        <r>
          <rPr>
            <sz val="9"/>
            <color indexed="81"/>
            <rFont val="Tahoma"/>
            <family val="2"/>
          </rPr>
          <t>Footnote 17</t>
        </r>
      </text>
    </comment>
    <comment ref="I12" authorId="2" shapeId="0" xr:uid="{C84A1327-C120-45BD-9FA9-C699B812C878}">
      <text>
        <r>
          <rPr>
            <sz val="9"/>
            <color indexed="81"/>
            <rFont val="Tahoma"/>
            <family val="2"/>
          </rPr>
          <t>Footnote 18</t>
        </r>
      </text>
    </comment>
    <comment ref="C13" authorId="2" shapeId="0" xr:uid="{FB3950D5-55F4-4212-9099-7448A2085F4B}">
      <text>
        <r>
          <rPr>
            <sz val="9"/>
            <color indexed="81"/>
            <rFont val="Tahoma"/>
            <family val="2"/>
          </rPr>
          <t>Footnote 20</t>
        </r>
      </text>
    </comment>
    <comment ref="D13" authorId="0" shapeId="0" xr:uid="{B1F7BC96-14E1-45CB-B10F-E11B0302ECC4}">
      <text>
        <r>
          <rPr>
            <sz val="9"/>
            <color indexed="81"/>
            <rFont val="Tahoma"/>
            <family val="2"/>
          </rPr>
          <t>Footnote 21</t>
        </r>
      </text>
    </comment>
    <comment ref="E13" authorId="2" shapeId="0" xr:uid="{4EE03215-BC50-4435-8235-CA6626327AC9}">
      <text>
        <r>
          <rPr>
            <sz val="9"/>
            <color indexed="81"/>
            <rFont val="Tahoma"/>
            <family val="2"/>
          </rPr>
          <t>Footnote 22</t>
        </r>
      </text>
    </comment>
    <comment ref="H13" authorId="2" shapeId="0" xr:uid="{AFD986B1-A8DA-4B93-89E7-0D669D2F0306}">
      <text>
        <r>
          <rPr>
            <sz val="9"/>
            <color indexed="81"/>
            <rFont val="Tahoma"/>
            <family val="2"/>
          </rPr>
          <t>Footnote 23</t>
        </r>
      </text>
    </comment>
    <comment ref="I13" authorId="1" shapeId="0" xr:uid="{57C8C0AA-8F09-4180-955A-EF70D9C27FAC}">
      <text>
        <r>
          <rPr>
            <sz val="9"/>
            <color indexed="81"/>
            <rFont val="Tahoma"/>
            <family val="2"/>
          </rPr>
          <t>Footnote 24</t>
        </r>
      </text>
    </comment>
    <comment ref="E15" authorId="1" shapeId="0" xr:uid="{B183E3C1-C8E6-47AE-B9BE-DB0A2BB2094C}">
      <text>
        <r>
          <rPr>
            <sz val="9"/>
            <color indexed="81"/>
            <rFont val="Tahoma"/>
            <family val="2"/>
          </rPr>
          <t>Footnote 5</t>
        </r>
      </text>
    </comment>
    <comment ref="C20" authorId="1" shapeId="0" xr:uid="{B8CF29B4-0930-4AD0-897B-CBBE8E3148CC}">
      <text>
        <r>
          <rPr>
            <sz val="9"/>
            <color indexed="81"/>
            <rFont val="Tahoma"/>
            <family val="2"/>
          </rPr>
          <t>Footnote 26</t>
        </r>
      </text>
    </comment>
    <comment ref="D20" authorId="2" shapeId="0" xr:uid="{2AA32044-857C-439D-B036-9E88BF1CCDAF}">
      <text>
        <r>
          <rPr>
            <sz val="9"/>
            <color indexed="81"/>
            <rFont val="Tahoma"/>
            <family val="2"/>
          </rPr>
          <t>Footnote 27</t>
        </r>
      </text>
    </comment>
    <comment ref="J20" authorId="1" shapeId="0" xr:uid="{0FBF448F-6F0C-4260-9009-7EA89DA1F3D4}">
      <text>
        <r>
          <rPr>
            <sz val="9"/>
            <color indexed="81"/>
            <rFont val="Tahoma"/>
            <family val="2"/>
          </rPr>
          <t>Footnote 4</t>
        </r>
      </text>
    </comment>
  </commentList>
</comments>
</file>

<file path=xl/sharedStrings.xml><?xml version="1.0" encoding="utf-8"?>
<sst xmlns="http://schemas.openxmlformats.org/spreadsheetml/2006/main" count="144" uniqueCount="127">
  <si>
    <r>
      <rPr>
        <b/>
        <sz val="9"/>
        <color rgb="FF031795"/>
        <rFont val="Arial"/>
        <family val="2"/>
      </rPr>
      <t>Disclaimer:</t>
    </r>
    <r>
      <rPr>
        <sz val="9"/>
        <color rgb="FF031795"/>
        <rFont val="Arial"/>
        <family val="2"/>
      </rPr>
      <t xml:space="preserve"> This document has been prepared by Anglo American plc (“Anglo American”) and comprises the written materials/slides for a presentation concerning Anglo American. By attending this presentation and/or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or damage of whatever nature, howsoever arising, from any use of, or reliance on,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product prices, unanticipated downturns in business relationships with customers or their purchases from Anglo American,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Guidance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included in this document is sourced from third party sources (including, but not limited to, externally conducted studies and trials).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 xml:space="preserve">Group terminology
</t>
    </r>
    <r>
      <rPr>
        <sz val="9"/>
        <color rgb="FF031795"/>
        <rFont val="Arial"/>
        <family val="2"/>
      </rPr>
      <t xml:space="preserve">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 xml:space="preserve">
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the businesses.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</si>
  <si>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t>H1 2025 Simplified earnings by Business</t>
  </si>
  <si>
    <t>$m (unless stated)</t>
  </si>
  <si>
    <r>
      <t>Copper</t>
    </r>
    <r>
      <rPr>
        <vertAlign val="superscript"/>
        <sz val="9"/>
        <color rgb="FF031795"/>
        <rFont val="Arial"/>
        <family val="2"/>
      </rPr>
      <t>1</t>
    </r>
  </si>
  <si>
    <r>
      <t>Iron Ore</t>
    </r>
    <r>
      <rPr>
        <vertAlign val="superscript"/>
        <sz val="9"/>
        <color rgb="FF031795"/>
        <rFont val="Arial"/>
        <family val="2"/>
      </rPr>
      <t>2</t>
    </r>
  </si>
  <si>
    <t>De Beers
(Diamonds)</t>
  </si>
  <si>
    <r>
      <t>Other</t>
    </r>
    <r>
      <rPr>
        <vertAlign val="superscript"/>
        <sz val="9"/>
        <color rgb="FF031795"/>
        <rFont val="Arial"/>
        <family val="2"/>
      </rPr>
      <t>3</t>
    </r>
  </si>
  <si>
    <t>Total</t>
  </si>
  <si>
    <t>Sales volume (mined share)</t>
  </si>
  <si>
    <t>Average benchmark price</t>
  </si>
  <si>
    <t>n/a</t>
  </si>
  <si>
    <t>Product premium/(discount) per unit</t>
  </si>
  <si>
    <t>Freight/moisture/provisional pricing per unit</t>
  </si>
  <si>
    <t>Realised FOB Price</t>
  </si>
  <si>
    <t>FOB/C1 unit cost</t>
  </si>
  <si>
    <t>Royalties per unit</t>
  </si>
  <si>
    <t>FOB Margin per unit</t>
  </si>
  <si>
    <t>Mining EBITDA</t>
  </si>
  <si>
    <t xml:space="preserve">EBITDA for continuing operations </t>
  </si>
  <si>
    <t xml:space="preserve">EBITDA for discontinued operations </t>
  </si>
  <si>
    <t>Total EBITDA</t>
  </si>
  <si>
    <t>Attributable share</t>
  </si>
  <si>
    <t>~85%</t>
  </si>
  <si>
    <t>Iron Ore realised price</t>
  </si>
  <si>
    <t>Total Iron Ore</t>
  </si>
  <si>
    <t>Kumba</t>
  </si>
  <si>
    <t>Minas-Rio</t>
  </si>
  <si>
    <r>
      <t>Market price</t>
    </r>
    <r>
      <rPr>
        <vertAlign val="superscript"/>
        <sz val="9"/>
        <color rgb="FF031795"/>
        <rFont val="Arial"/>
        <family val="2"/>
      </rPr>
      <t>8</t>
    </r>
  </si>
  <si>
    <t>Freight</t>
  </si>
  <si>
    <r>
      <t>Lump premium</t>
    </r>
    <r>
      <rPr>
        <vertAlign val="superscript"/>
        <sz val="9"/>
        <color rgb="FF031795"/>
        <rFont val="Arial"/>
        <family val="2"/>
      </rPr>
      <t>10</t>
    </r>
  </si>
  <si>
    <r>
      <t>Fe premium</t>
    </r>
    <r>
      <rPr>
        <vertAlign val="superscript"/>
        <sz val="9"/>
        <color rgb="FF031795"/>
        <rFont val="Arial"/>
        <family val="2"/>
      </rPr>
      <t>10</t>
    </r>
  </si>
  <si>
    <r>
      <t>Other</t>
    </r>
    <r>
      <rPr>
        <vertAlign val="superscript"/>
        <sz val="9"/>
        <color rgb="FF031795"/>
        <rFont val="Arial"/>
        <family val="2"/>
      </rPr>
      <t>13</t>
    </r>
  </si>
  <si>
    <t>Realised FOB price</t>
  </si>
  <si>
    <t>Volume</t>
  </si>
  <si>
    <t>Steelmaking Coal blended price</t>
  </si>
  <si>
    <t>Market price</t>
  </si>
  <si>
    <t>HCC</t>
  </si>
  <si>
    <t>PCI</t>
  </si>
  <si>
    <r>
      <t>Weighted average steelmaking coal</t>
    </r>
    <r>
      <rPr>
        <vertAlign val="superscript"/>
        <sz val="9"/>
        <color rgb="FF031795"/>
        <rFont val="Arial"/>
        <family val="2"/>
      </rPr>
      <t>9</t>
    </r>
  </si>
  <si>
    <t xml:space="preserve">Proportionate share of sales volumes (19.2% Botswana, 50% Namibia): </t>
  </si>
  <si>
    <t>Excludes thermal coal by-product sales.</t>
  </si>
  <si>
    <t>LME price, c/lb converted to $/tonne (2,204.62 lbs/tonne).</t>
  </si>
  <si>
    <t>Weighted average of Kumba: Platts 62% Fe CFR China; Minas-Rio: MB 65% Fe concentrate CFR. See price table in previous tab.</t>
  </si>
  <si>
    <t>Weighted average of HCC/PCI prices, FOB Aus. See Steelmaking Coal blended price table.</t>
  </si>
  <si>
    <t>Weighted average. Kumba: $2/t; Minas-Rio: $3/t.</t>
  </si>
  <si>
    <t>Royalties for Nickel, in Brazil, are based on production costs incurred.</t>
  </si>
  <si>
    <t>Includes market development &amp; strategic projects, exploration &amp; evaluation costs, restoration &amp; rehabilitation costs and other corporate costs.</t>
  </si>
  <si>
    <t>Production outlook</t>
  </si>
  <si>
    <t>Units</t>
  </si>
  <si>
    <t>2025F</t>
  </si>
  <si>
    <t>2026F</t>
  </si>
  <si>
    <t>2027F</t>
  </si>
  <si>
    <r>
      <t>Copper</t>
    </r>
    <r>
      <rPr>
        <vertAlign val="superscript"/>
        <sz val="10"/>
        <color rgb="FF031795"/>
        <rFont val="Arial"/>
        <family val="2"/>
      </rPr>
      <t>1</t>
    </r>
  </si>
  <si>
    <t>kt</t>
  </si>
  <si>
    <t>690-750</t>
  </si>
  <si>
    <t>760-820</t>
  </si>
  <si>
    <r>
      <t>Iron Ore</t>
    </r>
    <r>
      <rPr>
        <vertAlign val="superscript"/>
        <sz val="10"/>
        <color rgb="FF031795"/>
        <rFont val="Arial"/>
        <family val="2"/>
      </rPr>
      <t>2</t>
    </r>
  </si>
  <si>
    <t>Mt</t>
  </si>
  <si>
    <t>57-61</t>
  </si>
  <si>
    <t>54-58</t>
  </si>
  <si>
    <t>59-63</t>
  </si>
  <si>
    <t>Mct</t>
  </si>
  <si>
    <t>20-23</t>
  </si>
  <si>
    <t>26-29</t>
  </si>
  <si>
    <t>28-31</t>
  </si>
  <si>
    <t>Unit costs outlook</t>
  </si>
  <si>
    <t>C1 Usc/lb</t>
  </si>
  <si>
    <t>~151</t>
  </si>
  <si>
    <t>FOB US$/t</t>
  </si>
  <si>
    <t>~36</t>
  </si>
  <si>
    <t>US$/ct</t>
  </si>
  <si>
    <t>~94</t>
  </si>
  <si>
    <t>2025 unit cost guidance was set at the following spot FX:</t>
  </si>
  <si>
    <t>CLP:USD</t>
  </si>
  <si>
    <t>~950</t>
  </si>
  <si>
    <t>PEN:USD</t>
  </si>
  <si>
    <t>~3.75</t>
  </si>
  <si>
    <t>BRL:USD</t>
  </si>
  <si>
    <t>~5.75</t>
  </si>
  <si>
    <t>ZAR:USD</t>
  </si>
  <si>
    <t>~18.6</t>
  </si>
  <si>
    <t>AUD:USD</t>
  </si>
  <si>
    <t>~1.6</t>
  </si>
  <si>
    <t>Production is on a 100% basis, except for the Gahcho Kué joint operation, which is on an attributable 51% basis. Production is lower in 2025 and 2026 reflecting the challenging rough diamond trading conditions. De Beers continues to monitor rough diamond trading conditions and will respond accordingly.</t>
  </si>
  <si>
    <r>
      <t xml:space="preserve">©Anglo American Services (UK) Ltd 2025.                              </t>
    </r>
    <r>
      <rPr>
        <vertAlign val="superscript"/>
        <sz val="10"/>
        <color rgb="FF031795"/>
        <rFont val="Arial"/>
        <family val="2"/>
      </rPr>
      <t>TM</t>
    </r>
    <r>
      <rPr>
        <sz val="10"/>
        <color rgb="FF031795"/>
        <rFont val="Arial"/>
        <family val="2"/>
      </rPr>
      <t xml:space="preserve"> and         </t>
    </r>
    <r>
      <rPr>
        <vertAlign val="superscript"/>
        <sz val="10"/>
        <color rgb="FF031795"/>
        <rFont val="Arial"/>
        <family val="2"/>
      </rPr>
      <t>TM</t>
    </r>
    <r>
      <rPr>
        <sz val="10"/>
        <color rgb="FF031795"/>
        <rFont val="Arial"/>
        <family val="2"/>
      </rPr>
      <t xml:space="preserve"> are trade marks of Anglo American Services (UK) Ltd.</t>
    </r>
  </si>
  <si>
    <t>~66%</t>
  </si>
  <si>
    <t>~67%</t>
  </si>
  <si>
    <t>~64%</t>
  </si>
  <si>
    <r>
      <t>Other costs per unit</t>
    </r>
    <r>
      <rPr>
        <vertAlign val="superscript"/>
        <sz val="10"/>
        <color rgb="FF031795"/>
        <rFont val="Arial"/>
        <family val="2"/>
      </rPr>
      <t>19</t>
    </r>
  </si>
  <si>
    <r>
      <t>Material trading</t>
    </r>
    <r>
      <rPr>
        <vertAlign val="superscript"/>
        <sz val="10"/>
        <color rgb="FF031795"/>
        <rFont val="Arial"/>
        <family val="2"/>
      </rPr>
      <t>25</t>
    </r>
  </si>
  <si>
    <r>
      <t>Moisture content</t>
    </r>
    <r>
      <rPr>
        <vertAlign val="superscript"/>
        <sz val="9"/>
        <color rgb="FF031795"/>
        <rFont val="Arial"/>
        <family val="2"/>
      </rPr>
      <t>28</t>
    </r>
  </si>
  <si>
    <t>Total of Chile and Peru. Prices and costs are the weighted average of Chile and Peru sales volumes. Unit costs are the weighted average of Chile and Peru production volumes.</t>
  </si>
  <si>
    <t>Wet basis. Total of Kumba and Minas-Rio. Prices and costs are the weighted average of Kumba and Minas-Rio sales volumes. Unit costs are the weighted average of Kumba and Minas-Rio production volumes.</t>
  </si>
  <si>
    <t>Manganese ($(11)m), Crop Nutrients ($(30)m), Exploration ($(55)m), corporate activities and unallocated costs ($74m).</t>
  </si>
  <si>
    <t>which are the volumes used to calculate mining EBITDA. Mining EBITDA of $71m also includes</t>
  </si>
  <si>
    <t>Kumba: 64.1% Fe content, ~67% of volume attracting lump premium; Minas-Rio: ~67% Fe content, pellet feed. See price table in previous tab.</t>
  </si>
  <si>
    <t>Sales volumes ~78% HCC, averaging 93% realisation of quoted low vol HCC price, reflecting a more normalised realisation compared to the comparative period, which benefited as a result of the timing of sales.</t>
  </si>
  <si>
    <t>Weighted average of hard coking coal and PCI export sales price achieved. Difference due to rounding.</t>
  </si>
  <si>
    <t>Higher than the comparative period due to Grosvenor non-operational costs of $60 million in H1 2025, lower margin achieved on the sales of thermal coal by-product and the impact of lower sales volumes.</t>
  </si>
  <si>
    <t>Lower than the comparative period due to lower corporate costs and recharges.</t>
  </si>
  <si>
    <t>Principally trading of non-equity product.</t>
  </si>
  <si>
    <t xml:space="preserve">Weighted average based on EBITDA. Chile: ~76%; Peru: ~60%. </t>
  </si>
  <si>
    <t>Weighted average based on EBITDA. Kumba: ~53%; Minas-Rio: ~85%.</t>
  </si>
  <si>
    <t xml:space="preserve">Moisture adjustment converts dry benchmark to wet product. Kumba: ~1.5%; Minas-Rio: ~9%. </t>
  </si>
  <si>
    <r>
      <t>Diamonds</t>
    </r>
    <r>
      <rPr>
        <vertAlign val="superscript"/>
        <sz val="10"/>
        <color rgb="FF031795"/>
        <rFont val="Arial"/>
        <family val="2"/>
      </rPr>
      <t>3</t>
    </r>
  </si>
  <si>
    <r>
      <t>2025F</t>
    </r>
    <r>
      <rPr>
        <vertAlign val="superscript"/>
        <sz val="10"/>
        <color rgb="FF031795"/>
        <rFont val="Arial"/>
        <family val="2"/>
      </rPr>
      <t>4</t>
    </r>
  </si>
  <si>
    <r>
      <t>Copper</t>
    </r>
    <r>
      <rPr>
        <vertAlign val="superscript"/>
        <sz val="10"/>
        <color rgb="FF031795"/>
        <rFont val="Arial"/>
        <family val="2"/>
      </rPr>
      <t>5</t>
    </r>
  </si>
  <si>
    <r>
      <t>Iron Ore</t>
    </r>
    <r>
      <rPr>
        <vertAlign val="superscript"/>
        <sz val="10"/>
        <color rgb="FF031795"/>
        <rFont val="Arial"/>
        <family val="2"/>
      </rPr>
      <t>6</t>
    </r>
  </si>
  <si>
    <r>
      <t>Diamonds</t>
    </r>
    <r>
      <rPr>
        <vertAlign val="superscript"/>
        <sz val="10"/>
        <color rgb="FF031795"/>
        <rFont val="Arial"/>
        <family val="2"/>
      </rPr>
      <t>7</t>
    </r>
  </si>
  <si>
    <t>Copper business only. On a contained-metal basis. Total copper is the sum of Chile and Peru. 2025 Chile: 380–410 kt; Peru 310–340 kt. 2026 Chile: 440–470 kt; Peru: 320–350 kt. 2027 Chile: 450-480 kt; Peru 310-340 kt. In 2025, production is impacted by declining grades at most operations in Chile and from the smaller Los Bronces processing plant being on care and maintenance. In 2026, production benefits from improved grades at Collahuasi in Chile and higher plant throughput in Peru. In 2027, production benefits from higher grades at Los Bronces and higher throughput at Collahuasi in Chile, partially offset by slightly lower production in Peru due to planned plant maintenance, including mills and conveyors. Chile production is subject to water availability, and is expected to be weighted to the second half of 2025 given the impact from lower grades in the first half from Collahuasi, particularly in Q1.</t>
  </si>
  <si>
    <t xml:space="preserve">Total iron ore is the sum of Kumba and Minas-Rio on a wet basis. 2025 Kumba: 35–37 Mt; Minas-Rio: 22–24 Mt. 2026 Kumba: 31–33 Mt; Minas-Rio: 23–25 Mt. 2027 Kumba: 35-37 Mt; Minas-Rio: 24-26 Mt. Kumba product is shipped with        ~1.5% moisture and Minas-Rio product is shipped with ~9% moisture. In 2025, Minas-Rio production guidance reflects a pipeline inspection (that occurs every five years), planned for the third quarter of the year. In 2026, Kumba production is lower by c.4 Mt due to tie-in activities required for the ultra-high-dense-media-separation (UHDMS) project which was announced by Kumba in August 2024. Kumba production is subject to the third-party rail and port availability and performance. </t>
  </si>
  <si>
    <t xml:space="preserve">Unit costs exclude royalties, depreciation and include direct support costs only. Subject to macro-economic factors. </t>
  </si>
  <si>
    <t>The total copper unit cost reflects a weighted average for Chile and Peru using actual production or the mid-point of production guidance. The copper unit costs are impacted by FX rates and pricing of by-products, such as molybdenum. In Chile, the first half unit cost of 211 c/lb, was higher than guidance, reflecting the impact of the production mix in the first half of the year between Los Bronces and Collahuasi. In Peru, the first half unit cost of 88 c/lb was lower than guidance, reflecting higher molybdenum volumes due to mine phasing with strong pricing realisations, the impact of mine sequencing and lower treatment and refinement charges.</t>
  </si>
  <si>
    <t xml:space="preserve">Wet basis. Total iron ore unit cost reflects a weighted average for Kumba and Minas-Rio using actual production or the mid-point of production guidance. In Kumba, the first half unit cost of $39/tonne, was in line with guidance. In Minas-Rio, the first half unit cost of $29/tonne, was lower than guidance, due to production volumes being weighted to the first half of the year. </t>
  </si>
  <si>
    <t>Unit cost is based on De Beers’ proportionate consolidated share of costs and associated production. The first half unit cost of $87/carat is lower than guidance, reflecting the impact of mine sequencing at Venetia and timing of in-port maintenance at Debmarine Namibia.</t>
  </si>
  <si>
    <t xml:space="preserve">The realised price for proportionate share (19.2% Debswana, 50% Namibia). </t>
  </si>
  <si>
    <t>Weighted average. Kumba: $5/t; Minas-Rio: $8/t. Minas-Rio is higher than the comparative period due to lower shipping margins, unfavourable FX movements and study costs for Serpentina.</t>
  </si>
  <si>
    <t>Higher than the comparative period primarily due to the benefit of a fair value gain of $127 million recognised in H1 2024 in relation to a non-diamond royalty right and lower earnings from Element Six in H1 2025.</t>
  </si>
  <si>
    <t>Freight and moisture, including ‘other’, from the Iron Ore realised price table in the previous tab, which comprises of marketing premiums and provisional pricing.</t>
  </si>
  <si>
    <r>
      <t>Steelmaking Coal</t>
    </r>
    <r>
      <rPr>
        <b/>
        <sz val="8"/>
        <color rgb="FF031795"/>
        <rFont val="Arial"/>
        <family val="2"/>
      </rPr>
      <t xml:space="preserve">
(discontinued)</t>
    </r>
  </si>
  <si>
    <r>
      <t xml:space="preserve">Nickel
</t>
    </r>
    <r>
      <rPr>
        <b/>
        <sz val="8"/>
        <color rgb="FF031795"/>
        <rFont val="Arial"/>
        <family val="2"/>
      </rPr>
      <t>(discontinued)</t>
    </r>
  </si>
  <si>
    <t>Weighted average. Chile: 62c/lb; Peru: 30c/lb. Chile is higher than the comparative period due to inventory movements in H1, as well as unfavourable FX movements and the impact of lower sales volumes. Peru is lower than comparative period primarily due to inventory and FX movements.</t>
  </si>
  <si>
    <t xml:space="preserve">On 31 May 2025, Anglo American completed the demerger of its controlling interest of in the PGMs business, Valterra Platinum Limited (formerly named Anglo American Platinum Limited). H1 2025 reflects the period 1 January 2025 - 31 May 2025. Our effective interest up until the 31 May 2025 was ~67%. Anglo American has a 19.9% residual interest in Valterra Platinum, subject to 90-day lock up, that will be monetised responsibly over time. </t>
  </si>
  <si>
    <t>the EBITDA for Element Six, brands and diamond desirability, and corporate</t>
  </si>
  <si>
    <t>Provisional pricing adjustments and timing of sales across the period.</t>
  </si>
  <si>
    <t>Weighted average. Royalties for Copper Chile &amp; Peru are generally recorded in the income tax expense line, after EBITDA. The Chile mining royalty on sales impacts EBITDA (as well as income tax expense); during H1 2025, Chile had a 2c/lb EBITDA impact. There is no royalty expense within EBITDA for Peru.</t>
  </si>
  <si>
    <r>
      <t>PGMs</t>
    </r>
    <r>
      <rPr>
        <vertAlign val="superscript"/>
        <sz val="9"/>
        <color rgb="FF031795"/>
        <rFont val="Arial"/>
        <family val="2"/>
      </rPr>
      <t>4</t>
    </r>
    <r>
      <rPr>
        <b/>
        <sz val="9"/>
        <color rgb="FF031795"/>
        <rFont val="Arial"/>
        <family val="2"/>
      </rPr>
      <t xml:space="preserve">
</t>
    </r>
    <r>
      <rPr>
        <b/>
        <sz val="8"/>
        <color rgb="FF031795"/>
        <rFont val="Arial"/>
        <family val="2"/>
      </rPr>
      <t>(demerged)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</si>
</sst>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0&quot;Mt&quot;;\(#,##0.0\);\-"/>
    <numFmt numFmtId="172" formatCode="\$#,##0&quot;/t&quot;;\$\(#,##0\)&quot;/t&quot;;\-"/>
    <numFmt numFmtId="173" formatCode="0.0&quot;Mct&quot;"/>
    <numFmt numFmtId="174" formatCode="#,##0.00&quot;Mt&quot;;\(#,##0.00\);\-"/>
  </numFmts>
  <fonts count="24" x14ac:knownFonts="1">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sz val="9"/>
      <color rgb="FF031795"/>
      <name val="Calibri"/>
      <family val="2"/>
      <scheme val="minor"/>
    </font>
    <font>
      <b/>
      <sz val="14"/>
      <color rgb="FF031795"/>
      <name val="Arial"/>
      <family val="2"/>
    </font>
    <font>
      <b/>
      <sz val="9"/>
      <color theme="0"/>
      <name val="Arial"/>
      <family val="2"/>
    </font>
    <font>
      <b/>
      <sz val="8"/>
      <color rgb="FF031795"/>
      <name val="Arial"/>
      <family val="2"/>
    </font>
  </fonts>
  <fills count="6">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
      <patternFill patternType="solid">
        <fgColor rgb="FF031795"/>
        <bgColor indexed="64"/>
      </patternFill>
    </fill>
  </fills>
  <borders count="2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94">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14" xfId="0" applyFont="1" applyBorder="1" applyAlignment="1">
      <alignment wrapText="1"/>
    </xf>
    <xf numFmtId="0" fontId="8" fillId="2" borderId="0" xfId="0" applyFont="1" applyFill="1"/>
    <xf numFmtId="0" fontId="8" fillId="2" borderId="0" xfId="0" applyFont="1" applyFill="1" applyAlignment="1">
      <alignment horizontal="center"/>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14" xfId="0" applyFont="1" applyFill="1" applyBorder="1" applyAlignment="1">
      <alignment horizontal="center" vertical="center" wrapText="1" readingOrder="1"/>
    </xf>
    <xf numFmtId="0" fontId="19" fillId="0" borderId="15" xfId="0" applyFont="1" applyBorder="1" applyAlignment="1">
      <alignment horizontal="left"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20" fillId="2" borderId="0" xfId="0" applyFont="1" applyFill="1"/>
    <xf numFmtId="0" fontId="4" fillId="2" borderId="0" xfId="0" applyFont="1" applyFill="1" applyAlignment="1">
      <alignment horizontal="left" vertical="center" wrapText="1" readingOrder="1"/>
    </xf>
    <xf numFmtId="166" fontId="7" fillId="2" borderId="13" xfId="0" applyNumberFormat="1" applyFont="1" applyFill="1" applyBorder="1" applyAlignment="1">
      <alignment horizontal="right" vertical="center"/>
    </xf>
    <xf numFmtId="0" fontId="7" fillId="2" borderId="0" xfId="0" applyFont="1" applyFill="1"/>
    <xf numFmtId="166" fontId="8" fillId="2" borderId="0" xfId="0" applyNumberFormat="1" applyFont="1" applyFill="1"/>
    <xf numFmtId="0" fontId="7" fillId="0" borderId="13"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3"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66" fontId="4" fillId="0" borderId="0" xfId="0" applyNumberFormat="1" applyFont="1" applyAlignment="1">
      <alignment horizontal="right" vertical="center"/>
    </xf>
    <xf numFmtId="172" fontId="4" fillId="0" borderId="0" xfId="0" applyNumberFormat="1" applyFont="1" applyAlignment="1">
      <alignment horizontal="right" vertical="center"/>
    </xf>
    <xf numFmtId="166" fontId="7" fillId="0" borderId="13" xfId="0" applyNumberFormat="1" applyFont="1" applyBorder="1" applyAlignment="1">
      <alignment horizontal="right" vertical="center"/>
    </xf>
    <xf numFmtId="0" fontId="11" fillId="0" borderId="0" xfId="0" applyFont="1" applyAlignment="1">
      <alignment horizontal="right" vertical="center" wrapText="1"/>
    </xf>
    <xf numFmtId="171" fontId="4" fillId="0" borderId="0" xfId="0" applyNumberFormat="1" applyFont="1" applyAlignment="1">
      <alignment horizontal="right" vertical="center"/>
    </xf>
    <xf numFmtId="0" fontId="8" fillId="0" borderId="0" xfId="0" applyFont="1" applyAlignment="1">
      <alignment horizontal="center"/>
    </xf>
    <xf numFmtId="170" fontId="4" fillId="0" borderId="0" xfId="0" applyNumberFormat="1" applyFont="1" applyAlignment="1">
      <alignment horizontal="right" vertical="center"/>
    </xf>
    <xf numFmtId="165" fontId="4" fillId="0" borderId="0" xfId="0" applyNumberFormat="1" applyFont="1" applyAlignment="1">
      <alignment horizontal="right" vertical="center"/>
    </xf>
    <xf numFmtId="165" fontId="7" fillId="0" borderId="13" xfId="0" applyNumberFormat="1" applyFont="1" applyBorder="1" applyAlignment="1">
      <alignment horizontal="right" vertical="center"/>
    </xf>
    <xf numFmtId="0" fontId="14" fillId="0" borderId="0" xfId="0" applyFont="1" applyAlignment="1">
      <alignment horizontal="right" vertical="center" wrapText="1" readingOrder="1"/>
    </xf>
    <xf numFmtId="169"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0" fontId="11" fillId="0" borderId="13" xfId="0" applyFont="1" applyBorder="1" applyAlignment="1">
      <alignment horizontal="right" vertical="center" wrapText="1"/>
    </xf>
    <xf numFmtId="0" fontId="8" fillId="2" borderId="19" xfId="0" applyFont="1" applyFill="1" applyBorder="1"/>
    <xf numFmtId="0" fontId="8" fillId="2" borderId="20" xfId="0" applyFont="1" applyFill="1" applyBorder="1"/>
    <xf numFmtId="0" fontId="8" fillId="2" borderId="21" xfId="0" applyFont="1" applyFill="1" applyBorder="1"/>
    <xf numFmtId="0" fontId="8" fillId="2" borderId="22" xfId="0" applyFont="1" applyFill="1" applyBorder="1"/>
    <xf numFmtId="0" fontId="8" fillId="2" borderId="23" xfId="0" applyFont="1" applyFill="1" applyBorder="1"/>
    <xf numFmtId="0" fontId="10" fillId="0" borderId="0" xfId="0" applyFont="1"/>
    <xf numFmtId="0" fontId="22" fillId="5" borderId="0" xfId="0" applyFont="1" applyFill="1" applyAlignment="1">
      <alignment horizontal="left" vertical="center" wrapText="1" readingOrder="1"/>
    </xf>
    <xf numFmtId="0" fontId="10" fillId="0" borderId="0" xfId="0" applyFont="1" applyAlignment="1">
      <alignment horizontal="left" vertical="center" wrapText="1" readingOrder="1"/>
    </xf>
    <xf numFmtId="0" fontId="4" fillId="0" borderId="0" xfId="0" applyFont="1" applyAlignment="1">
      <alignment horizontal="left" vertical="center" readingOrder="1"/>
    </xf>
    <xf numFmtId="0" fontId="2" fillId="0" borderId="0" xfId="0" applyFont="1"/>
    <xf numFmtId="0" fontId="10" fillId="0" borderId="15" xfId="0" applyFont="1" applyBorder="1" applyAlignment="1">
      <alignment horizontal="center" vertical="center" wrapText="1" readingOrder="1"/>
    </xf>
    <xf numFmtId="15" fontId="10" fillId="0" borderId="15" xfId="0" applyNumberFormat="1" applyFont="1" applyBorder="1" applyAlignment="1">
      <alignment horizontal="center" vertical="center" wrapText="1" readingOrder="1"/>
    </xf>
    <xf numFmtId="0" fontId="4" fillId="0" borderId="0" xfId="0" applyFont="1" applyAlignment="1">
      <alignment horizontal="left" vertical="center" wrapText="1" readingOrder="1"/>
    </xf>
    <xf numFmtId="0" fontId="4" fillId="0" borderId="0" xfId="0" applyFont="1" applyAlignment="1">
      <alignment vertical="center" readingOrder="1"/>
    </xf>
    <xf numFmtId="173" fontId="4" fillId="0" borderId="0" xfId="0" applyNumberFormat="1" applyFont="1" applyAlignment="1">
      <alignment horizontal="left" vertical="center" readingOrder="1"/>
    </xf>
    <xf numFmtId="0" fontId="19" fillId="2" borderId="0" xfId="0" applyFont="1" applyFill="1" applyAlignment="1">
      <alignment horizontal="left" vertical="center" wrapText="1" readingOrder="1"/>
    </xf>
    <xf numFmtId="165" fontId="4" fillId="0" borderId="13" xfId="0" applyNumberFormat="1" applyFont="1" applyBorder="1" applyAlignment="1">
      <alignment horizontal="right" vertical="center"/>
    </xf>
    <xf numFmtId="0" fontId="7" fillId="3" borderId="0" xfId="0" applyFont="1" applyFill="1" applyAlignment="1">
      <alignment horizontal="right" vertical="center" wrapText="1" readingOrder="1"/>
    </xf>
    <xf numFmtId="168" fontId="4" fillId="0" borderId="0" xfId="0" applyNumberFormat="1" applyFont="1" applyAlignment="1">
      <alignment horizontal="right" vertical="center"/>
    </xf>
    <xf numFmtId="167" fontId="7" fillId="0" borderId="13" xfId="0" applyNumberFormat="1" applyFont="1" applyBorder="1" applyAlignment="1">
      <alignment horizontal="right" vertical="center"/>
    </xf>
    <xf numFmtId="167" fontId="4" fillId="0" borderId="0" xfId="0" applyNumberFormat="1" applyFont="1" applyAlignment="1">
      <alignment horizontal="right" vertical="center"/>
    </xf>
    <xf numFmtId="0" fontId="8" fillId="2" borderId="0" xfId="0" applyFont="1" applyFill="1" applyAlignment="1">
      <alignment vertical="center"/>
    </xf>
    <xf numFmtId="166" fontId="4" fillId="0" borderId="13" xfId="0" applyNumberFormat="1" applyFont="1" applyBorder="1" applyAlignment="1">
      <alignment horizontal="right" vertical="center"/>
    </xf>
    <xf numFmtId="174" fontId="7" fillId="0" borderId="13" xfId="0" applyNumberFormat="1" applyFont="1" applyBorder="1" applyAlignment="1">
      <alignment horizontal="right" vertical="center"/>
    </xf>
    <xf numFmtId="174" fontId="4" fillId="0" borderId="0" xfId="0" applyNumberFormat="1" applyFont="1" applyAlignment="1">
      <alignment horizontal="right" vertical="center"/>
    </xf>
    <xf numFmtId="172" fontId="7" fillId="0" borderId="13" xfId="0" applyNumberFormat="1" applyFont="1" applyBorder="1" applyAlignment="1">
      <alignment horizontal="right" vertic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16" fillId="2" borderId="0" xfId="3" applyFont="1" applyFill="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7" fillId="3" borderId="0" xfId="0" applyFont="1" applyFill="1" applyAlignment="1">
      <alignment horizontal="right" vertical="center" wrapText="1" readingOrder="1"/>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4" fillId="0" borderId="0" xfId="0" applyFont="1" applyAlignment="1">
      <alignment horizontal="left" vertical="center" wrapText="1" readingOrder="1"/>
    </xf>
    <xf numFmtId="0" fontId="4" fillId="0" borderId="0" xfId="0" applyFont="1" applyAlignment="1">
      <alignment horizontal="right" vertical="center"/>
    </xf>
    <xf numFmtId="0" fontId="4" fillId="0" borderId="0" xfId="0" applyFont="1" applyAlignment="1">
      <alignment horizontal="left" vertical="center" readingOrder="1"/>
    </xf>
    <xf numFmtId="0" fontId="16" fillId="2" borderId="0" xfId="0" applyFont="1" applyFill="1" applyAlignment="1">
      <alignment horizontal="left" vertical="center"/>
    </xf>
    <xf numFmtId="0" fontId="16" fillId="0" borderId="0" xfId="0" applyFont="1" applyAlignment="1">
      <alignment horizontal="left" vertical="center"/>
    </xf>
    <xf numFmtId="0" fontId="8" fillId="0" borderId="0" xfId="0" applyFont="1"/>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D18B4C"/>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xdr:from>
      <xdr:col>9</xdr:col>
      <xdr:colOff>530598</xdr:colOff>
      <xdr:row>49</xdr:row>
      <xdr:rowOff>134937</xdr:rowOff>
    </xdr:from>
    <xdr:to>
      <xdr:col>11</xdr:col>
      <xdr:colOff>192461</xdr:colOff>
      <xdr:row>50</xdr:row>
      <xdr:rowOff>163512</xdr:rowOff>
    </xdr:to>
    <xdr:pic>
      <xdr:nvPicPr>
        <xdr:cNvPr id="5" name="Picture 4">
          <a:extLst>
            <a:ext uri="{FF2B5EF4-FFF2-40B4-BE49-F238E27FC236}">
              <a16:creationId xmlns:a16="http://schemas.microsoft.com/office/drawing/2014/main" id="{5BA0A114-2800-1902-1EA5-8761358411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40773" y="9021762"/>
          <a:ext cx="938213"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101720</xdr:colOff>
      <xdr:row>49</xdr:row>
      <xdr:rowOff>171450</xdr:rowOff>
    </xdr:from>
    <xdr:to>
      <xdr:col>12</xdr:col>
      <xdr:colOff>296529</xdr:colOff>
      <xdr:row>51</xdr:row>
      <xdr:rowOff>6350</xdr:rowOff>
    </xdr:to>
    <xdr:pic>
      <xdr:nvPicPr>
        <xdr:cNvPr id="6" name="Picture 5">
          <a:extLst>
            <a:ext uri="{FF2B5EF4-FFF2-40B4-BE49-F238E27FC236}">
              <a16:creationId xmlns:a16="http://schemas.microsoft.com/office/drawing/2014/main" id="{169F3FA0-5CE4-54F2-EC94-E7F2DC6A55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26420" y="9058275"/>
          <a:ext cx="194809"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125412</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133506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2"/>
  <sheetViews>
    <sheetView tabSelected="1" zoomScaleNormal="100" workbookViewId="0">
      <selection activeCell="B5" sqref="B5:W49"/>
    </sheetView>
  </sheetViews>
  <sheetFormatPr defaultColWidth="9.1796875" defaultRowHeight="14.5" x14ac:dyDescent="0.35"/>
  <cols>
    <col min="1" max="1" width="1.453125" style="1" customWidth="1"/>
    <col min="2" max="16384" width="9.1796875" style="1"/>
  </cols>
  <sheetData>
    <row r="4" spans="2:23" ht="15" thickBot="1" x14ac:dyDescent="0.4"/>
    <row r="5" spans="2:23" ht="15" customHeight="1" x14ac:dyDescent="0.35">
      <c r="B5" s="66" t="s">
        <v>0</v>
      </c>
      <c r="C5" s="67"/>
      <c r="D5" s="67"/>
      <c r="E5" s="67"/>
      <c r="F5" s="67"/>
      <c r="G5" s="67"/>
      <c r="H5" s="67"/>
      <c r="I5" s="67"/>
      <c r="J5" s="67"/>
      <c r="K5" s="67"/>
      <c r="L5" s="67"/>
      <c r="M5" s="67"/>
      <c r="N5" s="67"/>
      <c r="O5" s="67"/>
      <c r="P5" s="67"/>
      <c r="Q5" s="67"/>
      <c r="R5" s="67"/>
      <c r="S5" s="67"/>
      <c r="T5" s="67"/>
      <c r="U5" s="67"/>
      <c r="V5" s="67"/>
      <c r="W5" s="68"/>
    </row>
    <row r="6" spans="2:23" x14ac:dyDescent="0.35">
      <c r="B6" s="69"/>
      <c r="C6" s="70"/>
      <c r="D6" s="70"/>
      <c r="E6" s="70"/>
      <c r="F6" s="70"/>
      <c r="G6" s="70"/>
      <c r="H6" s="70"/>
      <c r="I6" s="70"/>
      <c r="J6" s="70"/>
      <c r="K6" s="70"/>
      <c r="L6" s="70"/>
      <c r="M6" s="70"/>
      <c r="N6" s="70"/>
      <c r="O6" s="70"/>
      <c r="P6" s="70"/>
      <c r="Q6" s="70"/>
      <c r="R6" s="70"/>
      <c r="S6" s="70"/>
      <c r="T6" s="70"/>
      <c r="U6" s="70"/>
      <c r="V6" s="70"/>
      <c r="W6" s="71"/>
    </row>
    <row r="7" spans="2:23" x14ac:dyDescent="0.35">
      <c r="B7" s="69"/>
      <c r="C7" s="70"/>
      <c r="D7" s="70"/>
      <c r="E7" s="70"/>
      <c r="F7" s="70"/>
      <c r="G7" s="70"/>
      <c r="H7" s="70"/>
      <c r="I7" s="70"/>
      <c r="J7" s="70"/>
      <c r="K7" s="70"/>
      <c r="L7" s="70"/>
      <c r="M7" s="70"/>
      <c r="N7" s="70"/>
      <c r="O7" s="70"/>
      <c r="P7" s="70"/>
      <c r="Q7" s="70"/>
      <c r="R7" s="70"/>
      <c r="S7" s="70"/>
      <c r="T7" s="70"/>
      <c r="U7" s="70"/>
      <c r="V7" s="70"/>
      <c r="W7" s="71"/>
    </row>
    <row r="8" spans="2:23" x14ac:dyDescent="0.35">
      <c r="B8" s="69"/>
      <c r="C8" s="70"/>
      <c r="D8" s="70"/>
      <c r="E8" s="70"/>
      <c r="F8" s="70"/>
      <c r="G8" s="70"/>
      <c r="H8" s="70"/>
      <c r="I8" s="70"/>
      <c r="J8" s="70"/>
      <c r="K8" s="70"/>
      <c r="L8" s="70"/>
      <c r="M8" s="70"/>
      <c r="N8" s="70"/>
      <c r="O8" s="70"/>
      <c r="P8" s="70"/>
      <c r="Q8" s="70"/>
      <c r="R8" s="70"/>
      <c r="S8" s="70"/>
      <c r="T8" s="70"/>
      <c r="U8" s="70"/>
      <c r="V8" s="70"/>
      <c r="W8" s="71"/>
    </row>
    <row r="9" spans="2:23" x14ac:dyDescent="0.35">
      <c r="B9" s="69"/>
      <c r="C9" s="70"/>
      <c r="D9" s="70"/>
      <c r="E9" s="70"/>
      <c r="F9" s="70"/>
      <c r="G9" s="70"/>
      <c r="H9" s="70"/>
      <c r="I9" s="70"/>
      <c r="J9" s="70"/>
      <c r="K9" s="70"/>
      <c r="L9" s="70"/>
      <c r="M9" s="70"/>
      <c r="N9" s="70"/>
      <c r="O9" s="70"/>
      <c r="P9" s="70"/>
      <c r="Q9" s="70"/>
      <c r="R9" s="70"/>
      <c r="S9" s="70"/>
      <c r="T9" s="70"/>
      <c r="U9" s="70"/>
      <c r="V9" s="70"/>
      <c r="W9" s="71"/>
    </row>
    <row r="10" spans="2:23" x14ac:dyDescent="0.35">
      <c r="B10" s="69"/>
      <c r="C10" s="70"/>
      <c r="D10" s="70"/>
      <c r="E10" s="70"/>
      <c r="F10" s="70"/>
      <c r="G10" s="70"/>
      <c r="H10" s="70"/>
      <c r="I10" s="70"/>
      <c r="J10" s="70"/>
      <c r="K10" s="70"/>
      <c r="L10" s="70"/>
      <c r="M10" s="70"/>
      <c r="N10" s="70"/>
      <c r="O10" s="70"/>
      <c r="P10" s="70"/>
      <c r="Q10" s="70"/>
      <c r="R10" s="70"/>
      <c r="S10" s="70"/>
      <c r="T10" s="70"/>
      <c r="U10" s="70"/>
      <c r="V10" s="70"/>
      <c r="W10" s="71"/>
    </row>
    <row r="11" spans="2:23" x14ac:dyDescent="0.35">
      <c r="B11" s="69"/>
      <c r="C11" s="70"/>
      <c r="D11" s="70"/>
      <c r="E11" s="70"/>
      <c r="F11" s="70"/>
      <c r="G11" s="70"/>
      <c r="H11" s="70"/>
      <c r="I11" s="70"/>
      <c r="J11" s="70"/>
      <c r="K11" s="70"/>
      <c r="L11" s="70"/>
      <c r="M11" s="70"/>
      <c r="N11" s="70"/>
      <c r="O11" s="70"/>
      <c r="P11" s="70"/>
      <c r="Q11" s="70"/>
      <c r="R11" s="70"/>
      <c r="S11" s="70"/>
      <c r="T11" s="70"/>
      <c r="U11" s="70"/>
      <c r="V11" s="70"/>
      <c r="W11" s="71"/>
    </row>
    <row r="12" spans="2:23" x14ac:dyDescent="0.35">
      <c r="B12" s="69"/>
      <c r="C12" s="70"/>
      <c r="D12" s="70"/>
      <c r="E12" s="70"/>
      <c r="F12" s="70"/>
      <c r="G12" s="70"/>
      <c r="H12" s="70"/>
      <c r="I12" s="70"/>
      <c r="J12" s="70"/>
      <c r="K12" s="70"/>
      <c r="L12" s="70"/>
      <c r="M12" s="70"/>
      <c r="N12" s="70"/>
      <c r="O12" s="70"/>
      <c r="P12" s="70"/>
      <c r="Q12" s="70"/>
      <c r="R12" s="70"/>
      <c r="S12" s="70"/>
      <c r="T12" s="70"/>
      <c r="U12" s="70"/>
      <c r="V12" s="70"/>
      <c r="W12" s="71"/>
    </row>
    <row r="13" spans="2:23" x14ac:dyDescent="0.35">
      <c r="B13" s="69"/>
      <c r="C13" s="70"/>
      <c r="D13" s="70"/>
      <c r="E13" s="70"/>
      <c r="F13" s="70"/>
      <c r="G13" s="70"/>
      <c r="H13" s="70"/>
      <c r="I13" s="70"/>
      <c r="J13" s="70"/>
      <c r="K13" s="70"/>
      <c r="L13" s="70"/>
      <c r="M13" s="70"/>
      <c r="N13" s="70"/>
      <c r="O13" s="70"/>
      <c r="P13" s="70"/>
      <c r="Q13" s="70"/>
      <c r="R13" s="70"/>
      <c r="S13" s="70"/>
      <c r="T13" s="70"/>
      <c r="U13" s="70"/>
      <c r="V13" s="70"/>
      <c r="W13" s="71"/>
    </row>
    <row r="14" spans="2:23" x14ac:dyDescent="0.35">
      <c r="B14" s="69"/>
      <c r="C14" s="70"/>
      <c r="D14" s="70"/>
      <c r="E14" s="70"/>
      <c r="F14" s="70"/>
      <c r="G14" s="70"/>
      <c r="H14" s="70"/>
      <c r="I14" s="70"/>
      <c r="J14" s="70"/>
      <c r="K14" s="70"/>
      <c r="L14" s="70"/>
      <c r="M14" s="70"/>
      <c r="N14" s="70"/>
      <c r="O14" s="70"/>
      <c r="P14" s="70"/>
      <c r="Q14" s="70"/>
      <c r="R14" s="70"/>
      <c r="S14" s="70"/>
      <c r="T14" s="70"/>
      <c r="U14" s="70"/>
      <c r="V14" s="70"/>
      <c r="W14" s="71"/>
    </row>
    <row r="15" spans="2:23" x14ac:dyDescent="0.35">
      <c r="B15" s="69"/>
      <c r="C15" s="70"/>
      <c r="D15" s="70"/>
      <c r="E15" s="70"/>
      <c r="F15" s="70"/>
      <c r="G15" s="70"/>
      <c r="H15" s="70"/>
      <c r="I15" s="70"/>
      <c r="J15" s="70"/>
      <c r="K15" s="70"/>
      <c r="L15" s="70"/>
      <c r="M15" s="70"/>
      <c r="N15" s="70"/>
      <c r="O15" s="70"/>
      <c r="P15" s="70"/>
      <c r="Q15" s="70"/>
      <c r="R15" s="70"/>
      <c r="S15" s="70"/>
      <c r="T15" s="70"/>
      <c r="U15" s="70"/>
      <c r="V15" s="70"/>
      <c r="W15" s="71"/>
    </row>
    <row r="16" spans="2:23" x14ac:dyDescent="0.35">
      <c r="B16" s="69"/>
      <c r="C16" s="70"/>
      <c r="D16" s="70"/>
      <c r="E16" s="70"/>
      <c r="F16" s="70"/>
      <c r="G16" s="70"/>
      <c r="H16" s="70"/>
      <c r="I16" s="70"/>
      <c r="J16" s="70"/>
      <c r="K16" s="70"/>
      <c r="L16" s="70"/>
      <c r="M16" s="70"/>
      <c r="N16" s="70"/>
      <c r="O16" s="70"/>
      <c r="P16" s="70"/>
      <c r="Q16" s="70"/>
      <c r="R16" s="70"/>
      <c r="S16" s="70"/>
      <c r="T16" s="70"/>
      <c r="U16" s="70"/>
      <c r="V16" s="70"/>
      <c r="W16" s="71"/>
    </row>
    <row r="17" spans="2:23" x14ac:dyDescent="0.35">
      <c r="B17" s="69"/>
      <c r="C17" s="70"/>
      <c r="D17" s="70"/>
      <c r="E17" s="70"/>
      <c r="F17" s="70"/>
      <c r="G17" s="70"/>
      <c r="H17" s="70"/>
      <c r="I17" s="70"/>
      <c r="J17" s="70"/>
      <c r="K17" s="70"/>
      <c r="L17" s="70"/>
      <c r="M17" s="70"/>
      <c r="N17" s="70"/>
      <c r="O17" s="70"/>
      <c r="P17" s="70"/>
      <c r="Q17" s="70"/>
      <c r="R17" s="70"/>
      <c r="S17" s="70"/>
      <c r="T17" s="70"/>
      <c r="U17" s="70"/>
      <c r="V17" s="70"/>
      <c r="W17" s="71"/>
    </row>
    <row r="18" spans="2:23" x14ac:dyDescent="0.35">
      <c r="B18" s="69"/>
      <c r="C18" s="70"/>
      <c r="D18" s="70"/>
      <c r="E18" s="70"/>
      <c r="F18" s="70"/>
      <c r="G18" s="70"/>
      <c r="H18" s="70"/>
      <c r="I18" s="70"/>
      <c r="J18" s="70"/>
      <c r="K18" s="70"/>
      <c r="L18" s="70"/>
      <c r="M18" s="70"/>
      <c r="N18" s="70"/>
      <c r="O18" s="70"/>
      <c r="P18" s="70"/>
      <c r="Q18" s="70"/>
      <c r="R18" s="70"/>
      <c r="S18" s="70"/>
      <c r="T18" s="70"/>
      <c r="U18" s="70"/>
      <c r="V18" s="70"/>
      <c r="W18" s="71"/>
    </row>
    <row r="19" spans="2:23" x14ac:dyDescent="0.35">
      <c r="B19" s="69"/>
      <c r="C19" s="70"/>
      <c r="D19" s="70"/>
      <c r="E19" s="70"/>
      <c r="F19" s="70"/>
      <c r="G19" s="70"/>
      <c r="H19" s="70"/>
      <c r="I19" s="70"/>
      <c r="J19" s="70"/>
      <c r="K19" s="70"/>
      <c r="L19" s="70"/>
      <c r="M19" s="70"/>
      <c r="N19" s="70"/>
      <c r="O19" s="70"/>
      <c r="P19" s="70"/>
      <c r="Q19" s="70"/>
      <c r="R19" s="70"/>
      <c r="S19" s="70"/>
      <c r="T19" s="70"/>
      <c r="U19" s="70"/>
      <c r="V19" s="70"/>
      <c r="W19" s="71"/>
    </row>
    <row r="20" spans="2:23" x14ac:dyDescent="0.35">
      <c r="B20" s="69"/>
      <c r="C20" s="70"/>
      <c r="D20" s="70"/>
      <c r="E20" s="70"/>
      <c r="F20" s="70"/>
      <c r="G20" s="70"/>
      <c r="H20" s="70"/>
      <c r="I20" s="70"/>
      <c r="J20" s="70"/>
      <c r="K20" s="70"/>
      <c r="L20" s="70"/>
      <c r="M20" s="70"/>
      <c r="N20" s="70"/>
      <c r="O20" s="70"/>
      <c r="P20" s="70"/>
      <c r="Q20" s="70"/>
      <c r="R20" s="70"/>
      <c r="S20" s="70"/>
      <c r="T20" s="70"/>
      <c r="U20" s="70"/>
      <c r="V20" s="70"/>
      <c r="W20" s="71"/>
    </row>
    <row r="21" spans="2:23" x14ac:dyDescent="0.35">
      <c r="B21" s="69"/>
      <c r="C21" s="70"/>
      <c r="D21" s="70"/>
      <c r="E21" s="70"/>
      <c r="F21" s="70"/>
      <c r="G21" s="70"/>
      <c r="H21" s="70"/>
      <c r="I21" s="70"/>
      <c r="J21" s="70"/>
      <c r="K21" s="70"/>
      <c r="L21" s="70"/>
      <c r="M21" s="70"/>
      <c r="N21" s="70"/>
      <c r="O21" s="70"/>
      <c r="P21" s="70"/>
      <c r="Q21" s="70"/>
      <c r="R21" s="70"/>
      <c r="S21" s="70"/>
      <c r="T21" s="70"/>
      <c r="U21" s="70"/>
      <c r="V21" s="70"/>
      <c r="W21" s="71"/>
    </row>
    <row r="22" spans="2:23" x14ac:dyDescent="0.35">
      <c r="B22" s="69"/>
      <c r="C22" s="70"/>
      <c r="D22" s="70"/>
      <c r="E22" s="70"/>
      <c r="F22" s="70"/>
      <c r="G22" s="70"/>
      <c r="H22" s="70"/>
      <c r="I22" s="70"/>
      <c r="J22" s="70"/>
      <c r="K22" s="70"/>
      <c r="L22" s="70"/>
      <c r="M22" s="70"/>
      <c r="N22" s="70"/>
      <c r="O22" s="70"/>
      <c r="P22" s="70"/>
      <c r="Q22" s="70"/>
      <c r="R22" s="70"/>
      <c r="S22" s="70"/>
      <c r="T22" s="70"/>
      <c r="U22" s="70"/>
      <c r="V22" s="70"/>
      <c r="W22" s="71"/>
    </row>
    <row r="23" spans="2:23" x14ac:dyDescent="0.35">
      <c r="B23" s="69"/>
      <c r="C23" s="70"/>
      <c r="D23" s="70"/>
      <c r="E23" s="70"/>
      <c r="F23" s="70"/>
      <c r="G23" s="70"/>
      <c r="H23" s="70"/>
      <c r="I23" s="70"/>
      <c r="J23" s="70"/>
      <c r="K23" s="70"/>
      <c r="L23" s="70"/>
      <c r="M23" s="70"/>
      <c r="N23" s="70"/>
      <c r="O23" s="70"/>
      <c r="P23" s="70"/>
      <c r="Q23" s="70"/>
      <c r="R23" s="70"/>
      <c r="S23" s="70"/>
      <c r="T23" s="70"/>
      <c r="U23" s="70"/>
      <c r="V23" s="70"/>
      <c r="W23" s="71"/>
    </row>
    <row r="24" spans="2:23" x14ac:dyDescent="0.35">
      <c r="B24" s="69"/>
      <c r="C24" s="70"/>
      <c r="D24" s="70"/>
      <c r="E24" s="70"/>
      <c r="F24" s="70"/>
      <c r="G24" s="70"/>
      <c r="H24" s="70"/>
      <c r="I24" s="70"/>
      <c r="J24" s="70"/>
      <c r="K24" s="70"/>
      <c r="L24" s="70"/>
      <c r="M24" s="70"/>
      <c r="N24" s="70"/>
      <c r="O24" s="70"/>
      <c r="P24" s="70"/>
      <c r="Q24" s="70"/>
      <c r="R24" s="70"/>
      <c r="S24" s="70"/>
      <c r="T24" s="70"/>
      <c r="U24" s="70"/>
      <c r="V24" s="70"/>
      <c r="W24" s="71"/>
    </row>
    <row r="25" spans="2:23" x14ac:dyDescent="0.35">
      <c r="B25" s="69"/>
      <c r="C25" s="70"/>
      <c r="D25" s="70"/>
      <c r="E25" s="70"/>
      <c r="F25" s="70"/>
      <c r="G25" s="70"/>
      <c r="H25" s="70"/>
      <c r="I25" s="70"/>
      <c r="J25" s="70"/>
      <c r="K25" s="70"/>
      <c r="L25" s="70"/>
      <c r="M25" s="70"/>
      <c r="N25" s="70"/>
      <c r="O25" s="70"/>
      <c r="P25" s="70"/>
      <c r="Q25" s="70"/>
      <c r="R25" s="70"/>
      <c r="S25" s="70"/>
      <c r="T25" s="70"/>
      <c r="U25" s="70"/>
      <c r="V25" s="70"/>
      <c r="W25" s="71"/>
    </row>
    <row r="26" spans="2:23" x14ac:dyDescent="0.35">
      <c r="B26" s="69"/>
      <c r="C26" s="70"/>
      <c r="D26" s="70"/>
      <c r="E26" s="70"/>
      <c r="F26" s="70"/>
      <c r="G26" s="70"/>
      <c r="H26" s="70"/>
      <c r="I26" s="70"/>
      <c r="J26" s="70"/>
      <c r="K26" s="70"/>
      <c r="L26" s="70"/>
      <c r="M26" s="70"/>
      <c r="N26" s="70"/>
      <c r="O26" s="70"/>
      <c r="P26" s="70"/>
      <c r="Q26" s="70"/>
      <c r="R26" s="70"/>
      <c r="S26" s="70"/>
      <c r="T26" s="70"/>
      <c r="U26" s="70"/>
      <c r="V26" s="70"/>
      <c r="W26" s="71"/>
    </row>
    <row r="27" spans="2:23" x14ac:dyDescent="0.35">
      <c r="B27" s="69"/>
      <c r="C27" s="70"/>
      <c r="D27" s="70"/>
      <c r="E27" s="70"/>
      <c r="F27" s="70"/>
      <c r="G27" s="70"/>
      <c r="H27" s="70"/>
      <c r="I27" s="70"/>
      <c r="J27" s="70"/>
      <c r="K27" s="70"/>
      <c r="L27" s="70"/>
      <c r="M27" s="70"/>
      <c r="N27" s="70"/>
      <c r="O27" s="70"/>
      <c r="P27" s="70"/>
      <c r="Q27" s="70"/>
      <c r="R27" s="70"/>
      <c r="S27" s="70"/>
      <c r="T27" s="70"/>
      <c r="U27" s="70"/>
      <c r="V27" s="70"/>
      <c r="W27" s="71"/>
    </row>
    <row r="28" spans="2:23" x14ac:dyDescent="0.35">
      <c r="B28" s="69"/>
      <c r="C28" s="70"/>
      <c r="D28" s="70"/>
      <c r="E28" s="70"/>
      <c r="F28" s="70"/>
      <c r="G28" s="70"/>
      <c r="H28" s="70"/>
      <c r="I28" s="70"/>
      <c r="J28" s="70"/>
      <c r="K28" s="70"/>
      <c r="L28" s="70"/>
      <c r="M28" s="70"/>
      <c r="N28" s="70"/>
      <c r="O28" s="70"/>
      <c r="P28" s="70"/>
      <c r="Q28" s="70"/>
      <c r="R28" s="70"/>
      <c r="S28" s="70"/>
      <c r="T28" s="70"/>
      <c r="U28" s="70"/>
      <c r="V28" s="70"/>
      <c r="W28" s="71"/>
    </row>
    <row r="29" spans="2:23" x14ac:dyDescent="0.35">
      <c r="B29" s="69"/>
      <c r="C29" s="70"/>
      <c r="D29" s="70"/>
      <c r="E29" s="70"/>
      <c r="F29" s="70"/>
      <c r="G29" s="70"/>
      <c r="H29" s="70"/>
      <c r="I29" s="70"/>
      <c r="J29" s="70"/>
      <c r="K29" s="70"/>
      <c r="L29" s="70"/>
      <c r="M29" s="70"/>
      <c r="N29" s="70"/>
      <c r="O29" s="70"/>
      <c r="P29" s="70"/>
      <c r="Q29" s="70"/>
      <c r="R29" s="70"/>
      <c r="S29" s="70"/>
      <c r="T29" s="70"/>
      <c r="U29" s="70"/>
      <c r="V29" s="70"/>
      <c r="W29" s="71"/>
    </row>
    <row r="30" spans="2:23" x14ac:dyDescent="0.35">
      <c r="B30" s="69"/>
      <c r="C30" s="70"/>
      <c r="D30" s="70"/>
      <c r="E30" s="70"/>
      <c r="F30" s="70"/>
      <c r="G30" s="70"/>
      <c r="H30" s="70"/>
      <c r="I30" s="70"/>
      <c r="J30" s="70"/>
      <c r="K30" s="70"/>
      <c r="L30" s="70"/>
      <c r="M30" s="70"/>
      <c r="N30" s="70"/>
      <c r="O30" s="70"/>
      <c r="P30" s="70"/>
      <c r="Q30" s="70"/>
      <c r="R30" s="70"/>
      <c r="S30" s="70"/>
      <c r="T30" s="70"/>
      <c r="U30" s="70"/>
      <c r="V30" s="70"/>
      <c r="W30" s="71"/>
    </row>
    <row r="31" spans="2:23" x14ac:dyDescent="0.35">
      <c r="B31" s="69"/>
      <c r="C31" s="70"/>
      <c r="D31" s="70"/>
      <c r="E31" s="70"/>
      <c r="F31" s="70"/>
      <c r="G31" s="70"/>
      <c r="H31" s="70"/>
      <c r="I31" s="70"/>
      <c r="J31" s="70"/>
      <c r="K31" s="70"/>
      <c r="L31" s="70"/>
      <c r="M31" s="70"/>
      <c r="N31" s="70"/>
      <c r="O31" s="70"/>
      <c r="P31" s="70"/>
      <c r="Q31" s="70"/>
      <c r="R31" s="70"/>
      <c r="S31" s="70"/>
      <c r="T31" s="70"/>
      <c r="U31" s="70"/>
      <c r="V31" s="70"/>
      <c r="W31" s="71"/>
    </row>
    <row r="32" spans="2:23" x14ac:dyDescent="0.35">
      <c r="B32" s="69"/>
      <c r="C32" s="70"/>
      <c r="D32" s="70"/>
      <c r="E32" s="70"/>
      <c r="F32" s="70"/>
      <c r="G32" s="70"/>
      <c r="H32" s="70"/>
      <c r="I32" s="70"/>
      <c r="J32" s="70"/>
      <c r="K32" s="70"/>
      <c r="L32" s="70"/>
      <c r="M32" s="70"/>
      <c r="N32" s="70"/>
      <c r="O32" s="70"/>
      <c r="P32" s="70"/>
      <c r="Q32" s="70"/>
      <c r="R32" s="70"/>
      <c r="S32" s="70"/>
      <c r="T32" s="70"/>
      <c r="U32" s="70"/>
      <c r="V32" s="70"/>
      <c r="W32" s="71"/>
    </row>
    <row r="33" spans="2:23" x14ac:dyDescent="0.35">
      <c r="B33" s="69"/>
      <c r="C33" s="70"/>
      <c r="D33" s="70"/>
      <c r="E33" s="70"/>
      <c r="F33" s="70"/>
      <c r="G33" s="70"/>
      <c r="H33" s="70"/>
      <c r="I33" s="70"/>
      <c r="J33" s="70"/>
      <c r="K33" s="70"/>
      <c r="L33" s="70"/>
      <c r="M33" s="70"/>
      <c r="N33" s="70"/>
      <c r="O33" s="70"/>
      <c r="P33" s="70"/>
      <c r="Q33" s="70"/>
      <c r="R33" s="70"/>
      <c r="S33" s="70"/>
      <c r="T33" s="70"/>
      <c r="U33" s="70"/>
      <c r="V33" s="70"/>
      <c r="W33" s="71"/>
    </row>
    <row r="34" spans="2:23" x14ac:dyDescent="0.35">
      <c r="B34" s="69"/>
      <c r="C34" s="70"/>
      <c r="D34" s="70"/>
      <c r="E34" s="70"/>
      <c r="F34" s="70"/>
      <c r="G34" s="70"/>
      <c r="H34" s="70"/>
      <c r="I34" s="70"/>
      <c r="J34" s="70"/>
      <c r="K34" s="70"/>
      <c r="L34" s="70"/>
      <c r="M34" s="70"/>
      <c r="N34" s="70"/>
      <c r="O34" s="70"/>
      <c r="P34" s="70"/>
      <c r="Q34" s="70"/>
      <c r="R34" s="70"/>
      <c r="S34" s="70"/>
      <c r="T34" s="70"/>
      <c r="U34" s="70"/>
      <c r="V34" s="70"/>
      <c r="W34" s="71"/>
    </row>
    <row r="35" spans="2:23" x14ac:dyDescent="0.35">
      <c r="B35" s="69"/>
      <c r="C35" s="70"/>
      <c r="D35" s="70"/>
      <c r="E35" s="70"/>
      <c r="F35" s="70"/>
      <c r="G35" s="70"/>
      <c r="H35" s="70"/>
      <c r="I35" s="70"/>
      <c r="J35" s="70"/>
      <c r="K35" s="70"/>
      <c r="L35" s="70"/>
      <c r="M35" s="70"/>
      <c r="N35" s="70"/>
      <c r="O35" s="70"/>
      <c r="P35" s="70"/>
      <c r="Q35" s="70"/>
      <c r="R35" s="70"/>
      <c r="S35" s="70"/>
      <c r="T35" s="70"/>
      <c r="U35" s="70"/>
      <c r="V35" s="70"/>
      <c r="W35" s="71"/>
    </row>
    <row r="36" spans="2:23" x14ac:dyDescent="0.35">
      <c r="B36" s="69"/>
      <c r="C36" s="70"/>
      <c r="D36" s="70"/>
      <c r="E36" s="70"/>
      <c r="F36" s="70"/>
      <c r="G36" s="70"/>
      <c r="H36" s="70"/>
      <c r="I36" s="70"/>
      <c r="J36" s="70"/>
      <c r="K36" s="70"/>
      <c r="L36" s="70"/>
      <c r="M36" s="70"/>
      <c r="N36" s="70"/>
      <c r="O36" s="70"/>
      <c r="P36" s="70"/>
      <c r="Q36" s="70"/>
      <c r="R36" s="70"/>
      <c r="S36" s="70"/>
      <c r="T36" s="70"/>
      <c r="U36" s="70"/>
      <c r="V36" s="70"/>
      <c r="W36" s="71"/>
    </row>
    <row r="37" spans="2:23" x14ac:dyDescent="0.35">
      <c r="B37" s="69"/>
      <c r="C37" s="70"/>
      <c r="D37" s="70"/>
      <c r="E37" s="70"/>
      <c r="F37" s="70"/>
      <c r="G37" s="70"/>
      <c r="H37" s="70"/>
      <c r="I37" s="70"/>
      <c r="J37" s="70"/>
      <c r="K37" s="70"/>
      <c r="L37" s="70"/>
      <c r="M37" s="70"/>
      <c r="N37" s="70"/>
      <c r="O37" s="70"/>
      <c r="P37" s="70"/>
      <c r="Q37" s="70"/>
      <c r="R37" s="70"/>
      <c r="S37" s="70"/>
      <c r="T37" s="70"/>
      <c r="U37" s="70"/>
      <c r="V37" s="70"/>
      <c r="W37" s="71"/>
    </row>
    <row r="38" spans="2:23" x14ac:dyDescent="0.35">
      <c r="B38" s="69"/>
      <c r="C38" s="70"/>
      <c r="D38" s="70"/>
      <c r="E38" s="70"/>
      <c r="F38" s="70"/>
      <c r="G38" s="70"/>
      <c r="H38" s="70"/>
      <c r="I38" s="70"/>
      <c r="J38" s="70"/>
      <c r="K38" s="70"/>
      <c r="L38" s="70"/>
      <c r="M38" s="70"/>
      <c r="N38" s="70"/>
      <c r="O38" s="70"/>
      <c r="P38" s="70"/>
      <c r="Q38" s="70"/>
      <c r="R38" s="70"/>
      <c r="S38" s="70"/>
      <c r="T38" s="70"/>
      <c r="U38" s="70"/>
      <c r="V38" s="70"/>
      <c r="W38" s="71"/>
    </row>
    <row r="39" spans="2:23" x14ac:dyDescent="0.35">
      <c r="B39" s="69"/>
      <c r="C39" s="70"/>
      <c r="D39" s="70"/>
      <c r="E39" s="70"/>
      <c r="F39" s="70"/>
      <c r="G39" s="70"/>
      <c r="H39" s="70"/>
      <c r="I39" s="70"/>
      <c r="J39" s="70"/>
      <c r="K39" s="70"/>
      <c r="L39" s="70"/>
      <c r="M39" s="70"/>
      <c r="N39" s="70"/>
      <c r="O39" s="70"/>
      <c r="P39" s="70"/>
      <c r="Q39" s="70"/>
      <c r="R39" s="70"/>
      <c r="S39" s="70"/>
      <c r="T39" s="70"/>
      <c r="U39" s="70"/>
      <c r="V39" s="70"/>
      <c r="W39" s="71"/>
    </row>
    <row r="40" spans="2:23" x14ac:dyDescent="0.35">
      <c r="B40" s="69"/>
      <c r="C40" s="70"/>
      <c r="D40" s="70"/>
      <c r="E40" s="70"/>
      <c r="F40" s="70"/>
      <c r="G40" s="70"/>
      <c r="H40" s="70"/>
      <c r="I40" s="70"/>
      <c r="J40" s="70"/>
      <c r="K40" s="70"/>
      <c r="L40" s="70"/>
      <c r="M40" s="70"/>
      <c r="N40" s="70"/>
      <c r="O40" s="70"/>
      <c r="P40" s="70"/>
      <c r="Q40" s="70"/>
      <c r="R40" s="70"/>
      <c r="S40" s="70"/>
      <c r="T40" s="70"/>
      <c r="U40" s="70"/>
      <c r="V40" s="70"/>
      <c r="W40" s="71"/>
    </row>
    <row r="41" spans="2:23" x14ac:dyDescent="0.35">
      <c r="B41" s="69"/>
      <c r="C41" s="70"/>
      <c r="D41" s="70"/>
      <c r="E41" s="70"/>
      <c r="F41" s="70"/>
      <c r="G41" s="70"/>
      <c r="H41" s="70"/>
      <c r="I41" s="70"/>
      <c r="J41" s="70"/>
      <c r="K41" s="70"/>
      <c r="L41" s="70"/>
      <c r="M41" s="70"/>
      <c r="N41" s="70"/>
      <c r="O41" s="70"/>
      <c r="P41" s="70"/>
      <c r="Q41" s="70"/>
      <c r="R41" s="70"/>
      <c r="S41" s="70"/>
      <c r="T41" s="70"/>
      <c r="U41" s="70"/>
      <c r="V41" s="70"/>
      <c r="W41" s="71"/>
    </row>
    <row r="42" spans="2:23" x14ac:dyDescent="0.35">
      <c r="B42" s="69"/>
      <c r="C42" s="70"/>
      <c r="D42" s="70"/>
      <c r="E42" s="70"/>
      <c r="F42" s="70"/>
      <c r="G42" s="70"/>
      <c r="H42" s="70"/>
      <c r="I42" s="70"/>
      <c r="J42" s="70"/>
      <c r="K42" s="70"/>
      <c r="L42" s="70"/>
      <c r="M42" s="70"/>
      <c r="N42" s="70"/>
      <c r="O42" s="70"/>
      <c r="P42" s="70"/>
      <c r="Q42" s="70"/>
      <c r="R42" s="70"/>
      <c r="S42" s="70"/>
      <c r="T42" s="70"/>
      <c r="U42" s="70"/>
      <c r="V42" s="70"/>
      <c r="W42" s="71"/>
    </row>
    <row r="43" spans="2:23" x14ac:dyDescent="0.35">
      <c r="B43" s="69"/>
      <c r="C43" s="70"/>
      <c r="D43" s="70"/>
      <c r="E43" s="70"/>
      <c r="F43" s="70"/>
      <c r="G43" s="70"/>
      <c r="H43" s="70"/>
      <c r="I43" s="70"/>
      <c r="J43" s="70"/>
      <c r="K43" s="70"/>
      <c r="L43" s="70"/>
      <c r="M43" s="70"/>
      <c r="N43" s="70"/>
      <c r="O43" s="70"/>
      <c r="P43" s="70"/>
      <c r="Q43" s="70"/>
      <c r="R43" s="70"/>
      <c r="S43" s="70"/>
      <c r="T43" s="70"/>
      <c r="U43" s="70"/>
      <c r="V43" s="70"/>
      <c r="W43" s="71"/>
    </row>
    <row r="44" spans="2:23" x14ac:dyDescent="0.35">
      <c r="B44" s="69"/>
      <c r="C44" s="70"/>
      <c r="D44" s="70"/>
      <c r="E44" s="70"/>
      <c r="F44" s="70"/>
      <c r="G44" s="70"/>
      <c r="H44" s="70"/>
      <c r="I44" s="70"/>
      <c r="J44" s="70"/>
      <c r="K44" s="70"/>
      <c r="L44" s="70"/>
      <c r="M44" s="70"/>
      <c r="N44" s="70"/>
      <c r="O44" s="70"/>
      <c r="P44" s="70"/>
      <c r="Q44" s="70"/>
      <c r="R44" s="70"/>
      <c r="S44" s="70"/>
      <c r="T44" s="70"/>
      <c r="U44" s="70"/>
      <c r="V44" s="70"/>
      <c r="W44" s="71"/>
    </row>
    <row r="45" spans="2:23" x14ac:dyDescent="0.35">
      <c r="B45" s="69"/>
      <c r="C45" s="70"/>
      <c r="D45" s="70"/>
      <c r="E45" s="70"/>
      <c r="F45" s="70"/>
      <c r="G45" s="70"/>
      <c r="H45" s="70"/>
      <c r="I45" s="70"/>
      <c r="J45" s="70"/>
      <c r="K45" s="70"/>
      <c r="L45" s="70"/>
      <c r="M45" s="70"/>
      <c r="N45" s="70"/>
      <c r="O45" s="70"/>
      <c r="P45" s="70"/>
      <c r="Q45" s="70"/>
      <c r="R45" s="70"/>
      <c r="S45" s="70"/>
      <c r="T45" s="70"/>
      <c r="U45" s="70"/>
      <c r="V45" s="70"/>
      <c r="W45" s="71"/>
    </row>
    <row r="46" spans="2:23" x14ac:dyDescent="0.35">
      <c r="B46" s="69"/>
      <c r="C46" s="70"/>
      <c r="D46" s="70"/>
      <c r="E46" s="70"/>
      <c r="F46" s="70"/>
      <c r="G46" s="70"/>
      <c r="H46" s="70"/>
      <c r="I46" s="70"/>
      <c r="J46" s="70"/>
      <c r="K46" s="70"/>
      <c r="L46" s="70"/>
      <c r="M46" s="70"/>
      <c r="N46" s="70"/>
      <c r="O46" s="70"/>
      <c r="P46" s="70"/>
      <c r="Q46" s="70"/>
      <c r="R46" s="70"/>
      <c r="S46" s="70"/>
      <c r="T46" s="70"/>
      <c r="U46" s="70"/>
      <c r="V46" s="70"/>
      <c r="W46" s="71"/>
    </row>
    <row r="47" spans="2:23" x14ac:dyDescent="0.35">
      <c r="B47" s="69"/>
      <c r="C47" s="70"/>
      <c r="D47" s="70"/>
      <c r="E47" s="70"/>
      <c r="F47" s="70"/>
      <c r="G47" s="70"/>
      <c r="H47" s="70"/>
      <c r="I47" s="70"/>
      <c r="J47" s="70"/>
      <c r="K47" s="70"/>
      <c r="L47" s="70"/>
      <c r="M47" s="70"/>
      <c r="N47" s="70"/>
      <c r="O47" s="70"/>
      <c r="P47" s="70"/>
      <c r="Q47" s="70"/>
      <c r="R47" s="70"/>
      <c r="S47" s="70"/>
      <c r="T47" s="70"/>
      <c r="U47" s="70"/>
      <c r="V47" s="70"/>
      <c r="W47" s="71"/>
    </row>
    <row r="48" spans="2:23" x14ac:dyDescent="0.35">
      <c r="B48" s="69"/>
      <c r="C48" s="70"/>
      <c r="D48" s="70"/>
      <c r="E48" s="70"/>
      <c r="F48" s="70"/>
      <c r="G48" s="70"/>
      <c r="H48" s="70"/>
      <c r="I48" s="70"/>
      <c r="J48" s="70"/>
      <c r="K48" s="70"/>
      <c r="L48" s="70"/>
      <c r="M48" s="70"/>
      <c r="N48" s="70"/>
      <c r="O48" s="70"/>
      <c r="P48" s="70"/>
      <c r="Q48" s="70"/>
      <c r="R48" s="70"/>
      <c r="S48" s="70"/>
      <c r="T48" s="70"/>
      <c r="U48" s="70"/>
      <c r="V48" s="70"/>
      <c r="W48" s="71"/>
    </row>
    <row r="49" spans="2:23" x14ac:dyDescent="0.35">
      <c r="B49" s="69"/>
      <c r="C49" s="70"/>
      <c r="D49" s="70"/>
      <c r="E49" s="70"/>
      <c r="F49" s="70"/>
      <c r="G49" s="70"/>
      <c r="H49" s="70"/>
      <c r="I49" s="70"/>
      <c r="J49" s="70"/>
      <c r="K49" s="70"/>
      <c r="L49" s="70"/>
      <c r="M49" s="70"/>
      <c r="N49" s="70"/>
      <c r="O49" s="70"/>
      <c r="P49" s="70"/>
      <c r="Q49" s="70"/>
      <c r="R49" s="70"/>
      <c r="S49" s="70"/>
      <c r="T49" s="70"/>
      <c r="U49" s="70"/>
      <c r="V49" s="70"/>
      <c r="W49" s="71"/>
    </row>
    <row r="50" spans="2:23" x14ac:dyDescent="0.35">
      <c r="B50" s="40"/>
      <c r="C50" s="6"/>
      <c r="D50" s="6"/>
      <c r="E50" s="6"/>
      <c r="F50" s="6"/>
      <c r="G50" s="6"/>
      <c r="H50" s="6"/>
      <c r="I50" s="6"/>
      <c r="J50" s="6"/>
      <c r="K50" s="6"/>
      <c r="L50" s="6"/>
      <c r="M50" s="6"/>
      <c r="N50" s="6"/>
      <c r="O50" s="6"/>
      <c r="P50" s="6"/>
      <c r="Q50" s="6"/>
      <c r="R50" s="6"/>
      <c r="S50" s="6"/>
      <c r="T50" s="6"/>
      <c r="U50" s="6"/>
      <c r="V50" s="6"/>
      <c r="W50" s="41"/>
    </row>
    <row r="51" spans="2:23" ht="15.5" x14ac:dyDescent="0.35">
      <c r="B51" s="40"/>
      <c r="C51" s="6"/>
      <c r="D51" s="6"/>
      <c r="E51" s="6"/>
      <c r="F51" s="6"/>
      <c r="G51" s="45" t="s">
        <v>84</v>
      </c>
      <c r="H51" s="6"/>
      <c r="I51" s="6"/>
      <c r="J51" s="6"/>
      <c r="K51" s="6"/>
      <c r="L51" s="6"/>
      <c r="M51" s="6"/>
      <c r="N51" s="6"/>
      <c r="O51" s="6"/>
      <c r="P51" s="6"/>
      <c r="Q51" s="6"/>
      <c r="R51" s="6"/>
      <c r="S51" s="6"/>
      <c r="T51" s="6"/>
      <c r="U51" s="6"/>
      <c r="V51" s="6"/>
      <c r="W51" s="41"/>
    </row>
    <row r="52" spans="2:23" x14ac:dyDescent="0.35">
      <c r="B52" s="40"/>
      <c r="C52" s="6"/>
      <c r="D52" s="6"/>
      <c r="E52" s="6"/>
      <c r="F52" s="6"/>
      <c r="G52" s="6"/>
      <c r="H52" s="6"/>
      <c r="I52" s="6"/>
      <c r="J52" s="6"/>
      <c r="K52" s="6"/>
      <c r="L52" s="6"/>
      <c r="M52" s="6"/>
      <c r="N52" s="6"/>
      <c r="O52" s="6"/>
      <c r="P52" s="6"/>
      <c r="Q52" s="6"/>
      <c r="R52" s="6"/>
      <c r="S52" s="6"/>
      <c r="T52" s="6"/>
      <c r="U52" s="6"/>
      <c r="V52" s="6"/>
      <c r="W52" s="41"/>
    </row>
    <row r="53" spans="2:23" x14ac:dyDescent="0.35">
      <c r="B53" s="40"/>
      <c r="C53" s="6"/>
      <c r="D53" s="6"/>
      <c r="E53" s="6"/>
      <c r="F53" s="6"/>
      <c r="G53" s="6"/>
      <c r="H53" s="6"/>
      <c r="I53" s="6"/>
      <c r="J53" s="6"/>
      <c r="K53" s="6"/>
      <c r="L53" s="6"/>
      <c r="M53" s="6"/>
      <c r="N53" s="6"/>
      <c r="O53" s="6"/>
      <c r="P53" s="6"/>
      <c r="Q53" s="6"/>
      <c r="R53" s="6"/>
      <c r="S53" s="6"/>
      <c r="T53" s="6"/>
      <c r="U53" s="6"/>
      <c r="V53" s="6"/>
      <c r="W53" s="41"/>
    </row>
    <row r="54" spans="2:23" x14ac:dyDescent="0.35">
      <c r="B54" s="40"/>
      <c r="C54" s="6"/>
      <c r="D54" s="6"/>
      <c r="E54" s="6"/>
      <c r="F54" s="6"/>
      <c r="G54" s="6"/>
      <c r="H54" s="6"/>
      <c r="I54" s="6"/>
      <c r="J54" s="6"/>
      <c r="K54" s="6"/>
      <c r="L54" s="6"/>
      <c r="M54" s="6"/>
      <c r="N54" s="6"/>
      <c r="O54" s="6"/>
      <c r="P54" s="6"/>
      <c r="Q54" s="6"/>
      <c r="R54" s="6"/>
      <c r="S54" s="6"/>
      <c r="T54" s="6"/>
      <c r="U54" s="6"/>
      <c r="V54" s="6"/>
      <c r="W54" s="41"/>
    </row>
    <row r="55" spans="2:23" ht="15" thickBot="1" x14ac:dyDescent="0.4">
      <c r="B55" s="42"/>
      <c r="C55" s="43"/>
      <c r="D55" s="43"/>
      <c r="E55" s="43"/>
      <c r="F55" s="43"/>
      <c r="G55" s="43"/>
      <c r="H55" s="43"/>
      <c r="I55" s="43"/>
      <c r="J55" s="43"/>
      <c r="K55" s="43"/>
      <c r="L55" s="43"/>
      <c r="M55" s="43"/>
      <c r="N55" s="43"/>
      <c r="O55" s="43"/>
      <c r="P55" s="43"/>
      <c r="Q55" s="43"/>
      <c r="R55" s="43"/>
      <c r="S55" s="43"/>
      <c r="T55" s="43"/>
      <c r="U55" s="43"/>
      <c r="V55" s="43"/>
      <c r="W55" s="44"/>
    </row>
    <row r="62" spans="2:23" x14ac:dyDescent="0.35">
      <c r="D62" s="3"/>
      <c r="E62" s="3"/>
      <c r="F62" s="3"/>
      <c r="G62" s="3"/>
      <c r="H62" s="3"/>
      <c r="I62" s="3"/>
      <c r="J62" s="3"/>
      <c r="K62" s="3"/>
      <c r="L62" s="3"/>
      <c r="M62" s="3"/>
      <c r="N62" s="3"/>
      <c r="O62" s="3"/>
      <c r="P62" s="3"/>
      <c r="Q62" s="3"/>
      <c r="R62" s="17"/>
      <c r="S62" s="17"/>
      <c r="T62" s="17"/>
    </row>
  </sheetData>
  <mergeCells count="1">
    <mergeCell ref="B5:W49"/>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44"/>
  <sheetViews>
    <sheetView showGridLines="0" zoomScaleNormal="100" workbookViewId="0">
      <selection activeCell="O6" sqref="O6"/>
    </sheetView>
  </sheetViews>
  <sheetFormatPr defaultColWidth="9.1796875" defaultRowHeight="14" x14ac:dyDescent="0.3"/>
  <cols>
    <col min="1" max="1" width="1.453125" style="6" customWidth="1"/>
    <col min="2" max="2" width="37.7265625" style="6" customWidth="1"/>
    <col min="3" max="6" width="12.1796875" style="6" customWidth="1"/>
    <col min="7" max="7" width="2.81640625" style="6" customWidth="1"/>
    <col min="8" max="8" width="16.36328125" style="6" customWidth="1"/>
    <col min="9" max="9" width="13.26953125" style="6" customWidth="1"/>
    <col min="10" max="10" width="12.1796875" style="6" customWidth="1"/>
    <col min="11" max="16384" width="9.1796875" style="6"/>
  </cols>
  <sheetData>
    <row r="1" spans="2:11" ht="14.25" customHeight="1" x14ac:dyDescent="0.3">
      <c r="C1" s="72" t="s">
        <v>1</v>
      </c>
      <c r="D1" s="72"/>
      <c r="E1" s="72"/>
      <c r="F1" s="72"/>
      <c r="G1" s="72"/>
      <c r="H1" s="72"/>
      <c r="I1" s="72"/>
      <c r="J1" s="72"/>
      <c r="K1" s="72"/>
    </row>
    <row r="2" spans="2:11" ht="14.25" customHeight="1" x14ac:dyDescent="0.3">
      <c r="C2" s="72"/>
      <c r="D2" s="72"/>
      <c r="E2" s="72"/>
      <c r="F2" s="72"/>
      <c r="G2" s="72"/>
      <c r="H2" s="72"/>
      <c r="I2" s="72"/>
      <c r="J2" s="72"/>
      <c r="K2" s="72"/>
    </row>
    <row r="3" spans="2:11" ht="14.25" customHeight="1" x14ac:dyDescent="0.3">
      <c r="C3" s="72"/>
      <c r="D3" s="72"/>
      <c r="E3" s="72"/>
      <c r="F3" s="72"/>
      <c r="G3" s="72"/>
      <c r="H3" s="72"/>
      <c r="I3" s="72"/>
      <c r="J3" s="72"/>
      <c r="K3" s="72"/>
    </row>
    <row r="5" spans="2:11" s="61" customFormat="1" ht="42" customHeight="1" x14ac:dyDescent="0.35">
      <c r="B5" s="46" t="s">
        <v>2</v>
      </c>
      <c r="C5" s="57" t="s">
        <v>3</v>
      </c>
      <c r="D5" s="57" t="s">
        <v>4</v>
      </c>
      <c r="E5" s="57" t="s">
        <v>5</v>
      </c>
      <c r="F5" s="57" t="s">
        <v>6</v>
      </c>
      <c r="G5" s="57"/>
      <c r="H5" s="57" t="s">
        <v>119</v>
      </c>
      <c r="I5" s="57" t="s">
        <v>120</v>
      </c>
      <c r="J5" s="57" t="s">
        <v>126</v>
      </c>
      <c r="K5" s="57" t="s">
        <v>7</v>
      </c>
    </row>
    <row r="6" spans="2:11" ht="16.5" customHeight="1" x14ac:dyDescent="0.3">
      <c r="B6" s="24" t="s">
        <v>8</v>
      </c>
      <c r="C6" s="33">
        <v>345</v>
      </c>
      <c r="D6" s="31">
        <v>31</v>
      </c>
      <c r="E6" s="58">
        <v>11</v>
      </c>
      <c r="F6" s="30"/>
      <c r="G6" s="31"/>
      <c r="H6" s="31">
        <v>3.8</v>
      </c>
      <c r="I6" s="37">
        <v>19.8</v>
      </c>
      <c r="J6" s="34" t="s">
        <v>10</v>
      </c>
      <c r="K6" s="30"/>
    </row>
    <row r="7" spans="2:11" ht="15.75" customHeight="1" x14ac:dyDescent="0.3">
      <c r="B7" s="24" t="s">
        <v>9</v>
      </c>
      <c r="C7" s="27">
        <f>ROUND(428*22.0462,0)</f>
        <v>9436</v>
      </c>
      <c r="D7" s="27">
        <f>C28</f>
        <v>106</v>
      </c>
      <c r="E7" s="34" t="s">
        <v>10</v>
      </c>
      <c r="F7" s="30"/>
      <c r="G7" s="27"/>
      <c r="H7" s="27">
        <f>'HY 25 Simplified earnings by BU'!D44</f>
        <v>175</v>
      </c>
      <c r="I7" s="27">
        <f>ROUND(697*22.0462,0)</f>
        <v>15366</v>
      </c>
      <c r="J7" s="34" t="s">
        <v>10</v>
      </c>
      <c r="K7" s="30"/>
    </row>
    <row r="8" spans="2:11" ht="18" customHeight="1" x14ac:dyDescent="0.3">
      <c r="B8" s="24" t="s">
        <v>11</v>
      </c>
      <c r="C8" s="34" t="s">
        <v>10</v>
      </c>
      <c r="D8" s="28">
        <f>SUM(C31:C32)</f>
        <v>8</v>
      </c>
      <c r="E8" s="34" t="s">
        <v>10</v>
      </c>
      <c r="F8" s="30"/>
      <c r="G8" s="28"/>
      <c r="H8" s="28">
        <f>H10-H7</f>
        <v>-11</v>
      </c>
      <c r="I8" s="28">
        <f>I10-I7</f>
        <v>-1521</v>
      </c>
      <c r="J8" s="34" t="s">
        <v>10</v>
      </c>
      <c r="K8" s="30"/>
    </row>
    <row r="9" spans="2:11" ht="18" customHeight="1" x14ac:dyDescent="0.3">
      <c r="B9" s="47" t="s">
        <v>12</v>
      </c>
      <c r="C9" s="28">
        <f>C10-C7</f>
        <v>176</v>
      </c>
      <c r="D9" s="28">
        <f>SUM(C29:C30,C33)</f>
        <v>-25</v>
      </c>
      <c r="E9" s="34" t="s">
        <v>10</v>
      </c>
      <c r="F9" s="30"/>
      <c r="G9" s="28"/>
      <c r="H9" s="34" t="s">
        <v>10</v>
      </c>
      <c r="I9" s="34" t="s">
        <v>10</v>
      </c>
      <c r="J9" s="34" t="s">
        <v>10</v>
      </c>
      <c r="K9" s="47"/>
    </row>
    <row r="10" spans="2:11" ht="18" customHeight="1" x14ac:dyDescent="0.3">
      <c r="B10" s="25" t="s">
        <v>13</v>
      </c>
      <c r="C10" s="29">
        <f>ROUND(436*22.0462,0)</f>
        <v>9612</v>
      </c>
      <c r="D10" s="29">
        <f>SUM(D7:D9)</f>
        <v>89</v>
      </c>
      <c r="E10" s="59">
        <v>135</v>
      </c>
      <c r="F10" s="39"/>
      <c r="G10" s="29"/>
      <c r="H10" s="29">
        <v>164</v>
      </c>
      <c r="I10" s="29">
        <f>ROUND(628*22.0462,0)</f>
        <v>13845</v>
      </c>
      <c r="J10" s="62" t="s">
        <v>10</v>
      </c>
      <c r="K10" s="39"/>
    </row>
    <row r="11" spans="2:11" ht="18" customHeight="1" x14ac:dyDescent="0.3">
      <c r="B11" s="24" t="s">
        <v>14</v>
      </c>
      <c r="C11" s="27">
        <f>ROUND(155*22.0462,0)</f>
        <v>3417</v>
      </c>
      <c r="D11" s="27">
        <v>35</v>
      </c>
      <c r="E11" s="60">
        <v>87</v>
      </c>
      <c r="F11" s="30"/>
      <c r="G11" s="27"/>
      <c r="H11" s="27">
        <v>136</v>
      </c>
      <c r="I11" s="27">
        <f>ROUND(473*22.0462,0)</f>
        <v>10428</v>
      </c>
      <c r="J11" s="34" t="s">
        <v>10</v>
      </c>
      <c r="K11" s="30"/>
    </row>
    <row r="12" spans="2:11" ht="18" customHeight="1" x14ac:dyDescent="0.3">
      <c r="B12" s="24" t="s">
        <v>15</v>
      </c>
      <c r="C12" s="27">
        <v>22</v>
      </c>
      <c r="D12" s="27">
        <v>2</v>
      </c>
      <c r="E12" s="60">
        <v>3</v>
      </c>
      <c r="F12" s="30"/>
      <c r="G12" s="27"/>
      <c r="H12" s="27">
        <v>20</v>
      </c>
      <c r="I12" s="27">
        <v>93</v>
      </c>
      <c r="J12" s="34" t="s">
        <v>10</v>
      </c>
      <c r="K12" s="30"/>
    </row>
    <row r="13" spans="2:11" ht="20.25" customHeight="1" x14ac:dyDescent="0.3">
      <c r="B13" s="47" t="s">
        <v>88</v>
      </c>
      <c r="C13" s="27">
        <v>1083.19</v>
      </c>
      <c r="D13" s="27">
        <v>6.52</v>
      </c>
      <c r="E13" s="60">
        <v>29.89</v>
      </c>
      <c r="F13" s="30"/>
      <c r="G13" s="27"/>
      <c r="H13" s="28">
        <v>47.21</v>
      </c>
      <c r="I13" s="28">
        <v>1152.28</v>
      </c>
      <c r="J13" s="34" t="s">
        <v>10</v>
      </c>
      <c r="K13" s="30"/>
    </row>
    <row r="14" spans="2:11" ht="18" customHeight="1" x14ac:dyDescent="0.3">
      <c r="B14" s="25" t="s">
        <v>16</v>
      </c>
      <c r="C14" s="29">
        <f>C10-C11-C12-C13</f>
        <v>5089.8099999999995</v>
      </c>
      <c r="D14" s="29">
        <f>D10-D11-D12-D13</f>
        <v>45.480000000000004</v>
      </c>
      <c r="E14" s="59">
        <f>E10-E11-E12-E13</f>
        <v>15.11</v>
      </c>
      <c r="F14" s="39"/>
      <c r="G14" s="29"/>
      <c r="H14" s="65">
        <f>H10-H11-H12-H13</f>
        <v>-39.21</v>
      </c>
      <c r="I14" s="29">
        <f t="shared" ref="I14" si="0">I10-I11-I12-I13</f>
        <v>2171.7200000000003</v>
      </c>
      <c r="J14" s="62" t="s">
        <v>10</v>
      </c>
      <c r="K14" s="39"/>
    </row>
    <row r="15" spans="2:11" ht="16.5" customHeight="1" x14ac:dyDescent="0.3">
      <c r="B15" s="24" t="s">
        <v>17</v>
      </c>
      <c r="C15" s="34">
        <f>ROUND((C6*C14/1000),0)</f>
        <v>1756</v>
      </c>
      <c r="D15" s="34">
        <f>ROUND((D6*D14),0)</f>
        <v>1410</v>
      </c>
      <c r="E15" s="34">
        <f>ROUND(E14*' Earnings Footnotes'!I9,0)</f>
        <v>71</v>
      </c>
      <c r="F15" s="34">
        <v>-22</v>
      </c>
      <c r="G15" s="34"/>
      <c r="H15" s="34"/>
      <c r="I15" s="34"/>
      <c r="J15" s="34"/>
      <c r="K15" s="34"/>
    </row>
    <row r="16" spans="2:11" ht="18.75" customHeight="1" x14ac:dyDescent="0.3">
      <c r="B16" s="47" t="s">
        <v>89</v>
      </c>
      <c r="C16" s="34"/>
      <c r="D16" s="34"/>
      <c r="E16" s="34">
        <v>-260</v>
      </c>
      <c r="F16" s="34"/>
      <c r="G16" s="34"/>
      <c r="H16" s="34"/>
      <c r="I16" s="34"/>
      <c r="J16" s="34"/>
      <c r="K16" s="34"/>
    </row>
    <row r="17" spans="2:11" ht="17.25" customHeight="1" x14ac:dyDescent="0.3">
      <c r="B17" s="25" t="s">
        <v>18</v>
      </c>
      <c r="C17" s="56">
        <f t="shared" ref="C17:D17" si="1">ROUND(SUM(C15:C16),0)</f>
        <v>1756</v>
      </c>
      <c r="D17" s="56">
        <f t="shared" si="1"/>
        <v>1410</v>
      </c>
      <c r="E17" s="56">
        <f>ROUND(SUM(E15:E16),0)</f>
        <v>-189</v>
      </c>
      <c r="F17" s="56">
        <f>ROUND(SUM(F15:F16),0)</f>
        <v>-22</v>
      </c>
      <c r="G17" s="56"/>
      <c r="H17" s="56"/>
      <c r="I17" s="56"/>
      <c r="J17" s="56"/>
      <c r="K17" s="56">
        <f>SUM(C17:F17)</f>
        <v>2955</v>
      </c>
    </row>
    <row r="18" spans="2:11" ht="17.25" customHeight="1" x14ac:dyDescent="0.3">
      <c r="B18" s="55" t="s">
        <v>19</v>
      </c>
      <c r="C18" s="34"/>
      <c r="D18" s="34"/>
      <c r="E18" s="34"/>
      <c r="F18" s="34"/>
      <c r="G18" s="34"/>
      <c r="H18" s="34">
        <f>ROUND((H6*H14),0)</f>
        <v>-149</v>
      </c>
      <c r="I18" s="34">
        <f>ROUND((I6*I14)/1000,0)</f>
        <v>43</v>
      </c>
      <c r="J18" s="34">
        <v>199</v>
      </c>
      <c r="K18" s="34">
        <f>SUM(H18:J18)</f>
        <v>93</v>
      </c>
    </row>
    <row r="19" spans="2:11" ht="17.25" customHeight="1" x14ac:dyDescent="0.3">
      <c r="B19" s="25" t="s">
        <v>20</v>
      </c>
      <c r="C19" s="35">
        <f>SUM(C17:C18)</f>
        <v>1756</v>
      </c>
      <c r="D19" s="35">
        <f t="shared" ref="D19:F19" si="2">SUM(D17:D18)</f>
        <v>1410</v>
      </c>
      <c r="E19" s="35">
        <f t="shared" si="2"/>
        <v>-189</v>
      </c>
      <c r="F19" s="35">
        <f t="shared" si="2"/>
        <v>-22</v>
      </c>
      <c r="G19" s="35"/>
      <c r="H19" s="35">
        <f>SUM(H17:H18)</f>
        <v>-149</v>
      </c>
      <c r="I19" s="35">
        <f>SUM(I17:I18)</f>
        <v>43</v>
      </c>
      <c r="J19" s="35">
        <f>SUM(J17:J18)</f>
        <v>199</v>
      </c>
      <c r="K19" s="35">
        <f>SUM(K17:K18)</f>
        <v>3048</v>
      </c>
    </row>
    <row r="20" spans="2:11" ht="19.149999999999999" customHeight="1" x14ac:dyDescent="0.3">
      <c r="B20" s="26" t="s">
        <v>21</v>
      </c>
      <c r="C20" s="36" t="s">
        <v>85</v>
      </c>
      <c r="D20" s="36" t="s">
        <v>85</v>
      </c>
      <c r="E20" s="36" t="s">
        <v>22</v>
      </c>
      <c r="F20" s="38">
        <v>1</v>
      </c>
      <c r="G20" s="36"/>
      <c r="H20" s="38">
        <v>1</v>
      </c>
      <c r="I20" s="38">
        <v>1</v>
      </c>
      <c r="J20" s="36" t="s">
        <v>86</v>
      </c>
      <c r="K20" s="36" t="s">
        <v>87</v>
      </c>
    </row>
    <row r="22" spans="2:11" ht="14.5" thickBot="1" x14ac:dyDescent="0.35"/>
    <row r="23" spans="2:11" ht="14.25" customHeight="1" thickTop="1" x14ac:dyDescent="0.3">
      <c r="B23" s="82" t="s">
        <v>23</v>
      </c>
      <c r="C23" s="83"/>
      <c r="D23" s="83"/>
      <c r="E23" s="84"/>
    </row>
    <row r="24" spans="2:11" ht="14.25" customHeight="1" thickBot="1" x14ac:dyDescent="0.35">
      <c r="B24" s="85"/>
      <c r="C24" s="86"/>
      <c r="D24" s="86"/>
      <c r="E24" s="87"/>
    </row>
    <row r="25" spans="2:11" ht="7.15" customHeight="1" thickTop="1" x14ac:dyDescent="0.3"/>
    <row r="26" spans="2:11" ht="14.25" customHeight="1" x14ac:dyDescent="0.3">
      <c r="B26" s="8"/>
      <c r="C26" s="81" t="s">
        <v>24</v>
      </c>
      <c r="D26" s="81" t="s">
        <v>25</v>
      </c>
      <c r="E26" s="81" t="s">
        <v>26</v>
      </c>
    </row>
    <row r="27" spans="2:11" ht="14.25" customHeight="1" x14ac:dyDescent="0.3">
      <c r="B27" s="8"/>
      <c r="C27" s="81"/>
      <c r="D27" s="81"/>
      <c r="E27" s="81"/>
    </row>
    <row r="28" spans="2:11" ht="14.25" customHeight="1" x14ac:dyDescent="0.3">
      <c r="B28" s="52" t="s">
        <v>27</v>
      </c>
      <c r="C28" s="27">
        <f t="shared" ref="C28:C34" si="3">ROUND(((D28*18.7)+(E28*12.3))/$D$6,0)</f>
        <v>106</v>
      </c>
      <c r="D28" s="27">
        <v>101</v>
      </c>
      <c r="E28" s="27">
        <v>113</v>
      </c>
    </row>
    <row r="29" spans="2:11" ht="14.25" customHeight="1" x14ac:dyDescent="0.3">
      <c r="B29" s="18" t="s">
        <v>28</v>
      </c>
      <c r="C29" s="28">
        <f t="shared" si="3"/>
        <v>-18</v>
      </c>
      <c r="D29" s="28">
        <v>-15</v>
      </c>
      <c r="E29" s="28">
        <v>-22</v>
      </c>
    </row>
    <row r="30" spans="2:11" ht="14.25" customHeight="1" x14ac:dyDescent="0.3">
      <c r="B30" s="52" t="s">
        <v>90</v>
      </c>
      <c r="C30" s="28">
        <f t="shared" si="3"/>
        <v>-5</v>
      </c>
      <c r="D30" s="28">
        <v>-2</v>
      </c>
      <c r="E30" s="28">
        <v>-9</v>
      </c>
    </row>
    <row r="31" spans="2:11" ht="14.25" customHeight="1" x14ac:dyDescent="0.3">
      <c r="B31" s="52" t="s">
        <v>29</v>
      </c>
      <c r="C31" s="27">
        <f t="shared" si="3"/>
        <v>4</v>
      </c>
      <c r="D31" s="27">
        <v>7</v>
      </c>
      <c r="E31" s="27">
        <v>0</v>
      </c>
    </row>
    <row r="32" spans="2:11" ht="14.25" customHeight="1" x14ac:dyDescent="0.3">
      <c r="B32" s="52" t="s">
        <v>30</v>
      </c>
      <c r="C32" s="27">
        <f t="shared" si="3"/>
        <v>4</v>
      </c>
      <c r="D32" s="27">
        <v>4</v>
      </c>
      <c r="E32" s="27">
        <v>4</v>
      </c>
    </row>
    <row r="33" spans="2:10" ht="14.25" customHeight="1" x14ac:dyDescent="0.3">
      <c r="B33" s="52" t="s">
        <v>31</v>
      </c>
      <c r="C33" s="28">
        <f t="shared" si="3"/>
        <v>-2</v>
      </c>
      <c r="D33" s="28">
        <v>-4</v>
      </c>
      <c r="E33" s="28">
        <v>0</v>
      </c>
    </row>
    <row r="34" spans="2:10" ht="14.25" customHeight="1" x14ac:dyDescent="0.3">
      <c r="B34" s="22" t="s">
        <v>32</v>
      </c>
      <c r="C34" s="29">
        <f t="shared" si="3"/>
        <v>89</v>
      </c>
      <c r="D34" s="29">
        <f>SUM(D28:D33)</f>
        <v>91</v>
      </c>
      <c r="E34" s="29">
        <f>SUM(E28:E33)</f>
        <v>86</v>
      </c>
      <c r="F34" s="21"/>
      <c r="G34" s="21"/>
      <c r="J34" s="21"/>
    </row>
    <row r="36" spans="2:10" ht="14.5" thickBot="1" x14ac:dyDescent="0.35"/>
    <row r="37" spans="2:10" ht="14.5" thickTop="1" x14ac:dyDescent="0.3">
      <c r="B37" s="73" t="s">
        <v>34</v>
      </c>
      <c r="C37" s="74"/>
      <c r="D37" s="74"/>
      <c r="E37" s="75"/>
    </row>
    <row r="38" spans="2:10" ht="14.5" thickBot="1" x14ac:dyDescent="0.35">
      <c r="B38" s="76"/>
      <c r="C38" s="77"/>
      <c r="D38" s="77"/>
      <c r="E38" s="78"/>
    </row>
    <row r="39" spans="2:10" ht="7.5" customHeight="1" thickTop="1" x14ac:dyDescent="0.3">
      <c r="B39" s="7"/>
      <c r="C39" s="7"/>
      <c r="D39" s="7"/>
      <c r="E39" s="7"/>
    </row>
    <row r="40" spans="2:10" s="2" customFormat="1" ht="11.5" x14ac:dyDescent="0.25">
      <c r="B40" s="79"/>
      <c r="C40" s="80"/>
      <c r="D40" s="81" t="s">
        <v>35</v>
      </c>
      <c r="E40" s="81" t="s">
        <v>33</v>
      </c>
      <c r="F40" s="3"/>
      <c r="G40" s="3"/>
    </row>
    <row r="41" spans="2:10" s="2" customFormat="1" ht="11.5" x14ac:dyDescent="0.25">
      <c r="B41" s="79"/>
      <c r="C41" s="80"/>
      <c r="D41" s="81"/>
      <c r="E41" s="81"/>
      <c r="F41" s="3"/>
      <c r="G41" s="3"/>
    </row>
    <row r="42" spans="2:10" s="2" customFormat="1" ht="15" customHeight="1" x14ac:dyDescent="0.25">
      <c r="B42" s="18" t="s">
        <v>36</v>
      </c>
      <c r="C42" s="9"/>
      <c r="D42" s="27">
        <v>185</v>
      </c>
      <c r="E42" s="64">
        <v>3.0049999999999999</v>
      </c>
      <c r="F42" s="4"/>
      <c r="G42" s="4"/>
    </row>
    <row r="43" spans="2:10" s="2" customFormat="1" ht="15" customHeight="1" x14ac:dyDescent="0.25">
      <c r="B43" s="18" t="s">
        <v>37</v>
      </c>
      <c r="C43" s="10"/>
      <c r="D43" s="27">
        <v>139</v>
      </c>
      <c r="E43" s="64">
        <v>0.83199999999999996</v>
      </c>
      <c r="F43" s="3"/>
      <c r="G43" s="3"/>
    </row>
    <row r="44" spans="2:10" s="2" customFormat="1" ht="15" customHeight="1" x14ac:dyDescent="0.25">
      <c r="B44" s="22" t="s">
        <v>38</v>
      </c>
      <c r="C44" s="19"/>
      <c r="D44" s="29">
        <f>ROUND(((D42*E42)+(D43*E43))/E44,0)</f>
        <v>175</v>
      </c>
      <c r="E44" s="63">
        <f>SUM(E42:E43)</f>
        <v>3.8369999999999997</v>
      </c>
      <c r="F44" s="20"/>
      <c r="G44" s="20"/>
    </row>
  </sheetData>
  <mergeCells count="10">
    <mergeCell ref="C1:K3"/>
    <mergeCell ref="B37:E38"/>
    <mergeCell ref="B40:B41"/>
    <mergeCell ref="C40:C41"/>
    <mergeCell ref="D40:D41"/>
    <mergeCell ref="E40:E41"/>
    <mergeCell ref="B23:E24"/>
    <mergeCell ref="C26:C27"/>
    <mergeCell ref="D26:D27"/>
    <mergeCell ref="E26:E27"/>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Q33"/>
  <sheetViews>
    <sheetView showGridLines="0" zoomScaleNormal="100" workbookViewId="0">
      <selection activeCell="T12" sqref="T12"/>
    </sheetView>
  </sheetViews>
  <sheetFormatPr defaultColWidth="9.1796875" defaultRowHeight="11.5" x14ac:dyDescent="0.25"/>
  <cols>
    <col min="1" max="1" width="3.1796875" style="2" bestFit="1" customWidth="1"/>
    <col min="2" max="2" width="3.1796875" style="2" customWidth="1"/>
    <col min="3" max="7" width="9.1796875" style="2"/>
    <col min="8" max="8" width="7.7265625" style="2" customWidth="1"/>
    <col min="9" max="9" width="6.1796875" style="2" customWidth="1"/>
    <col min="10" max="10" width="11.26953125" style="2" customWidth="1"/>
    <col min="11" max="16384" width="9.1796875" style="2"/>
  </cols>
  <sheetData>
    <row r="5" spans="1:17" s="49" customFormat="1" x14ac:dyDescent="0.25">
      <c r="A5" s="23">
        <v>1</v>
      </c>
      <c r="B5" s="48" t="s">
        <v>91</v>
      </c>
    </row>
    <row r="6" spans="1:17" s="49" customFormat="1" ht="26.25" customHeight="1" x14ac:dyDescent="0.25">
      <c r="A6" s="23">
        <v>2</v>
      </c>
      <c r="B6" s="88" t="s">
        <v>92</v>
      </c>
      <c r="C6" s="88"/>
      <c r="D6" s="88"/>
      <c r="E6" s="88"/>
      <c r="F6" s="88"/>
      <c r="G6" s="88"/>
      <c r="H6" s="88"/>
      <c r="I6" s="88"/>
      <c r="J6" s="88"/>
      <c r="K6" s="88"/>
      <c r="L6" s="88"/>
      <c r="M6" s="88"/>
      <c r="N6" s="88"/>
      <c r="O6" s="88"/>
      <c r="P6" s="88"/>
      <c r="Q6" s="88"/>
    </row>
    <row r="7" spans="1:17" s="49" customFormat="1" x14ac:dyDescent="0.25">
      <c r="A7" s="23">
        <v>3</v>
      </c>
      <c r="B7" s="48" t="s">
        <v>93</v>
      </c>
      <c r="C7" s="48"/>
    </row>
    <row r="8" spans="1:17" s="49" customFormat="1" ht="41" customHeight="1" x14ac:dyDescent="0.25">
      <c r="A8" s="23">
        <v>4</v>
      </c>
      <c r="B8" s="88" t="s">
        <v>122</v>
      </c>
      <c r="C8" s="88"/>
      <c r="D8" s="88"/>
      <c r="E8" s="88"/>
      <c r="F8" s="88"/>
      <c r="G8" s="88"/>
      <c r="H8" s="88"/>
      <c r="I8" s="88"/>
      <c r="J8" s="88"/>
      <c r="K8" s="88"/>
      <c r="L8" s="88"/>
      <c r="M8" s="88"/>
      <c r="N8" s="88"/>
      <c r="O8" s="88"/>
      <c r="P8" s="88"/>
      <c r="Q8" s="88"/>
    </row>
    <row r="9" spans="1:17" s="49" customFormat="1" x14ac:dyDescent="0.25">
      <c r="A9" s="89">
        <v>5</v>
      </c>
      <c r="B9" s="48" t="s">
        <v>39</v>
      </c>
      <c r="C9" s="48"/>
      <c r="I9" s="54">
        <v>4.7</v>
      </c>
      <c r="J9" s="90" t="s">
        <v>94</v>
      </c>
      <c r="K9" s="90"/>
      <c r="L9" s="90"/>
      <c r="M9" s="90"/>
      <c r="N9" s="90"/>
      <c r="O9" s="90"/>
      <c r="P9" s="90"/>
      <c r="Q9" s="90"/>
    </row>
    <row r="10" spans="1:17" s="49" customFormat="1" x14ac:dyDescent="0.25">
      <c r="A10" s="89"/>
      <c r="B10" s="88" t="s">
        <v>123</v>
      </c>
      <c r="C10" s="88"/>
      <c r="D10" s="88"/>
      <c r="E10" s="88"/>
      <c r="F10" s="88"/>
      <c r="G10" s="88"/>
      <c r="H10" s="88"/>
      <c r="I10" s="88"/>
      <c r="J10" s="88"/>
      <c r="K10" s="88"/>
      <c r="L10" s="88"/>
      <c r="M10" s="88"/>
      <c r="N10" s="88"/>
      <c r="O10" s="88"/>
      <c r="P10" s="88"/>
      <c r="Q10" s="88"/>
    </row>
    <row r="11" spans="1:17" s="49" customFormat="1" x14ac:dyDescent="0.25">
      <c r="A11" s="23">
        <v>6</v>
      </c>
      <c r="B11" s="48" t="s">
        <v>40</v>
      </c>
      <c r="C11" s="48"/>
    </row>
    <row r="12" spans="1:17" s="49" customFormat="1" ht="14.25" customHeight="1" x14ac:dyDescent="0.25">
      <c r="A12" s="23">
        <v>7</v>
      </c>
      <c r="B12" s="53" t="s">
        <v>41</v>
      </c>
      <c r="C12" s="53"/>
      <c r="D12" s="53"/>
      <c r="E12" s="53"/>
      <c r="F12" s="53"/>
      <c r="G12" s="53"/>
      <c r="H12" s="53"/>
      <c r="I12" s="53"/>
      <c r="J12" s="53"/>
      <c r="K12" s="53"/>
      <c r="L12" s="53"/>
      <c r="M12" s="53"/>
      <c r="N12" s="53"/>
      <c r="O12" s="53"/>
    </row>
    <row r="13" spans="1:17" s="49" customFormat="1" x14ac:dyDescent="0.25">
      <c r="A13" s="23">
        <v>8</v>
      </c>
      <c r="B13" s="48" t="s">
        <v>42</v>
      </c>
      <c r="C13" s="48"/>
    </row>
    <row r="14" spans="1:17" x14ac:dyDescent="0.25">
      <c r="A14" s="23">
        <v>9</v>
      </c>
      <c r="B14" s="48" t="s">
        <v>43</v>
      </c>
      <c r="C14" s="48"/>
      <c r="D14" s="49"/>
      <c r="E14" s="49"/>
      <c r="F14" s="49"/>
      <c r="G14" s="49"/>
      <c r="H14" s="49"/>
      <c r="I14" s="49"/>
      <c r="J14" s="49"/>
      <c r="K14" s="49"/>
      <c r="L14" s="49"/>
      <c r="M14" s="49"/>
      <c r="N14" s="49"/>
      <c r="O14" s="49"/>
      <c r="P14" s="49"/>
    </row>
    <row r="15" spans="1:17" x14ac:dyDescent="0.25">
      <c r="A15" s="23">
        <v>10</v>
      </c>
      <c r="B15" s="88" t="s">
        <v>95</v>
      </c>
      <c r="C15" s="88"/>
      <c r="D15" s="88"/>
      <c r="E15" s="88"/>
      <c r="F15" s="88"/>
      <c r="G15" s="88"/>
      <c r="H15" s="88"/>
      <c r="I15" s="88"/>
      <c r="J15" s="88"/>
      <c r="K15" s="88"/>
      <c r="L15" s="88"/>
      <c r="M15" s="88"/>
      <c r="N15" s="88"/>
      <c r="O15" s="88"/>
      <c r="P15" s="88"/>
    </row>
    <row r="16" spans="1:17" s="49" customFormat="1" ht="26.5" customHeight="1" x14ac:dyDescent="0.25">
      <c r="A16" s="23">
        <v>11</v>
      </c>
      <c r="B16" s="88" t="s">
        <v>96</v>
      </c>
      <c r="C16" s="88"/>
      <c r="D16" s="88"/>
      <c r="E16" s="88"/>
      <c r="F16" s="88"/>
      <c r="G16" s="88"/>
      <c r="H16" s="88"/>
      <c r="I16" s="88"/>
      <c r="J16" s="88"/>
      <c r="K16" s="88"/>
      <c r="L16" s="88"/>
      <c r="M16" s="88"/>
      <c r="N16" s="88"/>
      <c r="O16" s="88"/>
      <c r="P16" s="88"/>
    </row>
    <row r="17" spans="1:17" s="49" customFormat="1" x14ac:dyDescent="0.25">
      <c r="A17" s="23">
        <v>12</v>
      </c>
      <c r="B17" s="48" t="s">
        <v>124</v>
      </c>
      <c r="C17" s="48"/>
    </row>
    <row r="18" spans="1:17" s="49" customFormat="1" x14ac:dyDescent="0.25">
      <c r="A18" s="23">
        <v>13</v>
      </c>
      <c r="B18" s="48" t="s">
        <v>118</v>
      </c>
      <c r="C18" s="48"/>
    </row>
    <row r="19" spans="1:17" s="49" customFormat="1" x14ac:dyDescent="0.25">
      <c r="A19" s="23">
        <v>14</v>
      </c>
      <c r="B19" s="48" t="s">
        <v>115</v>
      </c>
      <c r="C19" s="48"/>
    </row>
    <row r="20" spans="1:17" s="49" customFormat="1" x14ac:dyDescent="0.25">
      <c r="A20" s="23">
        <v>15</v>
      </c>
      <c r="B20" s="48" t="s">
        <v>97</v>
      </c>
      <c r="C20" s="48"/>
    </row>
    <row r="21" spans="1:17" s="49" customFormat="1" ht="24.75" customHeight="1" x14ac:dyDescent="0.25">
      <c r="A21" s="23">
        <v>16</v>
      </c>
      <c r="B21" s="88" t="s">
        <v>125</v>
      </c>
      <c r="C21" s="88"/>
      <c r="D21" s="88"/>
      <c r="E21" s="88"/>
      <c r="F21" s="88"/>
      <c r="G21" s="88"/>
      <c r="H21" s="88"/>
      <c r="I21" s="88"/>
      <c r="J21" s="88"/>
      <c r="K21" s="88"/>
      <c r="L21" s="88"/>
      <c r="M21" s="88"/>
      <c r="N21" s="88"/>
      <c r="O21" s="88"/>
      <c r="P21" s="88"/>
      <c r="Q21" s="88"/>
    </row>
    <row r="22" spans="1:17" s="49" customFormat="1" ht="12" customHeight="1" x14ac:dyDescent="0.25">
      <c r="A22" s="23">
        <v>17</v>
      </c>
      <c r="B22" s="53" t="s">
        <v>44</v>
      </c>
      <c r="C22" s="53"/>
      <c r="D22" s="53"/>
      <c r="E22" s="53"/>
      <c r="F22" s="53"/>
      <c r="G22" s="53"/>
      <c r="H22" s="53"/>
      <c r="I22" s="53"/>
      <c r="J22" s="53"/>
      <c r="K22" s="53"/>
      <c r="L22" s="53"/>
      <c r="M22" s="53"/>
      <c r="N22" s="53"/>
      <c r="O22" s="53"/>
      <c r="P22" s="53"/>
    </row>
    <row r="23" spans="1:17" s="49" customFormat="1" x14ac:dyDescent="0.25">
      <c r="A23" s="23">
        <v>18</v>
      </c>
      <c r="B23" s="48" t="s">
        <v>45</v>
      </c>
      <c r="C23" s="48"/>
    </row>
    <row r="24" spans="1:17" s="49" customFormat="1" ht="19" customHeight="1" x14ac:dyDescent="0.25">
      <c r="A24" s="23">
        <v>19</v>
      </c>
      <c r="B24" s="48" t="s">
        <v>46</v>
      </c>
      <c r="C24" s="48"/>
    </row>
    <row r="25" spans="1:17" s="49" customFormat="1" ht="27.75" customHeight="1" x14ac:dyDescent="0.25">
      <c r="A25" s="23">
        <v>20</v>
      </c>
      <c r="B25" s="88" t="s">
        <v>121</v>
      </c>
      <c r="C25" s="88"/>
      <c r="D25" s="88"/>
      <c r="E25" s="88"/>
      <c r="F25" s="88"/>
      <c r="G25" s="88"/>
      <c r="H25" s="88"/>
      <c r="I25" s="88"/>
      <c r="J25" s="88"/>
      <c r="K25" s="88"/>
      <c r="L25" s="88"/>
      <c r="M25" s="88"/>
      <c r="N25" s="88"/>
      <c r="O25" s="88"/>
      <c r="P25" s="88"/>
      <c r="Q25" s="88"/>
    </row>
    <row r="26" spans="1:17" ht="21.5" customHeight="1" x14ac:dyDescent="0.25">
      <c r="A26" s="23">
        <v>21</v>
      </c>
      <c r="B26" s="88" t="s">
        <v>116</v>
      </c>
      <c r="C26" s="88"/>
      <c r="D26" s="88"/>
      <c r="E26" s="88"/>
      <c r="F26" s="88"/>
      <c r="G26" s="88"/>
      <c r="H26" s="88"/>
      <c r="I26" s="88"/>
      <c r="J26" s="88"/>
      <c r="K26" s="88"/>
      <c r="L26" s="88"/>
      <c r="M26" s="88"/>
      <c r="N26" s="88"/>
      <c r="O26" s="88"/>
      <c r="P26" s="88"/>
      <c r="Q26" s="88"/>
    </row>
    <row r="27" spans="1:17" s="49" customFormat="1" ht="24.75" customHeight="1" x14ac:dyDescent="0.25">
      <c r="A27" s="23">
        <v>22</v>
      </c>
      <c r="B27" s="88" t="s">
        <v>117</v>
      </c>
      <c r="C27" s="88"/>
      <c r="D27" s="88"/>
      <c r="E27" s="88"/>
      <c r="F27" s="88"/>
      <c r="G27" s="88"/>
      <c r="H27" s="88"/>
      <c r="I27" s="88"/>
      <c r="J27" s="88"/>
      <c r="K27" s="88"/>
      <c r="L27" s="88"/>
      <c r="M27" s="88"/>
      <c r="N27" s="88"/>
      <c r="O27" s="88"/>
      <c r="P27" s="88"/>
      <c r="Q27" s="88"/>
    </row>
    <row r="28" spans="1:17" s="49" customFormat="1" ht="27" customHeight="1" x14ac:dyDescent="0.25">
      <c r="A28" s="23">
        <v>23</v>
      </c>
      <c r="B28" s="88" t="s">
        <v>98</v>
      </c>
      <c r="C28" s="88"/>
      <c r="D28" s="88"/>
      <c r="E28" s="88"/>
      <c r="F28" s="88"/>
      <c r="G28" s="88"/>
      <c r="H28" s="88"/>
      <c r="I28" s="88"/>
      <c r="J28" s="88"/>
      <c r="K28" s="88"/>
      <c r="L28" s="88"/>
      <c r="M28" s="88"/>
      <c r="N28" s="88"/>
      <c r="O28" s="88"/>
      <c r="P28" s="88"/>
      <c r="Q28" s="88"/>
    </row>
    <row r="29" spans="1:17" s="49" customFormat="1" ht="12" customHeight="1" x14ac:dyDescent="0.25">
      <c r="A29" s="23">
        <v>24</v>
      </c>
      <c r="B29" s="48" t="s">
        <v>99</v>
      </c>
      <c r="C29" s="48"/>
      <c r="D29" s="48"/>
      <c r="E29" s="48"/>
      <c r="F29" s="48"/>
      <c r="G29" s="48"/>
      <c r="H29" s="48"/>
      <c r="I29" s="48"/>
      <c r="J29" s="48"/>
      <c r="K29" s="48"/>
      <c r="L29" s="48"/>
      <c r="M29" s="48"/>
      <c r="N29" s="48"/>
      <c r="O29" s="48"/>
      <c r="P29" s="48"/>
      <c r="Q29" s="48"/>
    </row>
    <row r="30" spans="1:17" x14ac:dyDescent="0.25">
      <c r="A30" s="23">
        <v>25</v>
      </c>
      <c r="B30" s="48" t="s">
        <v>100</v>
      </c>
      <c r="C30" s="52"/>
      <c r="D30" s="52"/>
      <c r="E30" s="52"/>
      <c r="F30" s="52"/>
      <c r="G30" s="52"/>
      <c r="H30" s="52"/>
      <c r="I30" s="52"/>
      <c r="J30" s="52"/>
      <c r="K30" s="52"/>
      <c r="L30" s="52"/>
      <c r="M30" s="52"/>
      <c r="N30" s="52"/>
      <c r="O30" s="52"/>
      <c r="P30" s="49"/>
    </row>
    <row r="31" spans="1:17" s="49" customFormat="1" x14ac:dyDescent="0.25">
      <c r="A31" s="23">
        <v>26</v>
      </c>
      <c r="B31" s="53" t="s">
        <v>101</v>
      </c>
      <c r="C31" s="48"/>
    </row>
    <row r="32" spans="1:17" s="49" customFormat="1" ht="14.25" customHeight="1" x14ac:dyDescent="0.25">
      <c r="A32" s="23">
        <v>27</v>
      </c>
      <c r="B32" s="48" t="s">
        <v>102</v>
      </c>
      <c r="C32" s="48"/>
    </row>
    <row r="33" spans="1:3" s="49" customFormat="1" ht="14.25" customHeight="1" x14ac:dyDescent="0.25">
      <c r="A33" s="23">
        <v>28</v>
      </c>
      <c r="B33" s="48" t="s">
        <v>103</v>
      </c>
      <c r="C33" s="48"/>
    </row>
  </sheetData>
  <mergeCells count="12">
    <mergeCell ref="B27:Q27"/>
    <mergeCell ref="B28:Q28"/>
    <mergeCell ref="B15:P15"/>
    <mergeCell ref="B16:P16"/>
    <mergeCell ref="B21:Q21"/>
    <mergeCell ref="B25:Q25"/>
    <mergeCell ref="B26:Q26"/>
    <mergeCell ref="B8:Q8"/>
    <mergeCell ref="B6:Q6"/>
    <mergeCell ref="B10:Q10"/>
    <mergeCell ref="A9:A10"/>
    <mergeCell ref="J9:Q9"/>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27"/>
  <sheetViews>
    <sheetView showGridLines="0" zoomScaleNormal="100" workbookViewId="0">
      <selection activeCell="C30" sqref="C30"/>
    </sheetView>
  </sheetViews>
  <sheetFormatPr defaultColWidth="9.1796875" defaultRowHeight="14" x14ac:dyDescent="0.3"/>
  <cols>
    <col min="1" max="1" width="1.453125" style="6" customWidth="1"/>
    <col min="2" max="2" width="38.453125" style="6" customWidth="1"/>
    <col min="3" max="3" width="12.1796875" style="7" customWidth="1"/>
    <col min="4" max="4" width="14.7265625" style="7" customWidth="1"/>
    <col min="5" max="5" width="14.26953125" style="7" customWidth="1"/>
    <col min="6" max="6" width="13.453125" style="7" customWidth="1"/>
    <col min="7" max="7" width="15.54296875" style="6" customWidth="1"/>
    <col min="8" max="16384" width="9.1796875" style="6"/>
  </cols>
  <sheetData>
    <row r="1" spans="1:11" ht="14.65" customHeight="1" x14ac:dyDescent="0.3">
      <c r="C1" s="6"/>
      <c r="D1" s="6"/>
      <c r="E1" s="6"/>
      <c r="F1" s="6"/>
      <c r="G1" s="15"/>
      <c r="H1" s="15"/>
      <c r="I1" s="15"/>
      <c r="J1" s="15"/>
    </row>
    <row r="2" spans="1:11" ht="14.65" customHeight="1" x14ac:dyDescent="0.3">
      <c r="C2" s="6"/>
      <c r="D2" s="6"/>
      <c r="E2" s="6"/>
      <c r="F2" s="6"/>
      <c r="G2" s="15"/>
      <c r="H2" s="15"/>
      <c r="I2" s="15"/>
      <c r="J2" s="15"/>
    </row>
    <row r="3" spans="1:11" ht="14.65" customHeight="1" x14ac:dyDescent="0.3">
      <c r="C3" s="6"/>
      <c r="D3" s="6"/>
      <c r="E3" s="6"/>
      <c r="F3" s="6"/>
      <c r="G3" s="15"/>
      <c r="H3" s="15"/>
      <c r="I3" s="15"/>
      <c r="J3" s="15"/>
    </row>
    <row r="4" spans="1:11" ht="14.65" customHeight="1" x14ac:dyDescent="0.3">
      <c r="B4" s="91" t="s">
        <v>47</v>
      </c>
      <c r="C4" s="91"/>
      <c r="D4" s="91"/>
      <c r="E4" s="91"/>
      <c r="F4" s="91"/>
      <c r="G4" s="15"/>
      <c r="H4" s="15"/>
      <c r="I4" s="15"/>
      <c r="J4" s="15"/>
    </row>
    <row r="5" spans="1:11" ht="14.65" customHeight="1" x14ac:dyDescent="0.3">
      <c r="B5" s="91"/>
      <c r="C5" s="91"/>
      <c r="D5" s="91"/>
      <c r="E5" s="91"/>
      <c r="F5" s="91"/>
      <c r="G5" s="15"/>
      <c r="H5" s="15"/>
      <c r="I5" s="15"/>
      <c r="J5" s="15"/>
    </row>
    <row r="6" spans="1:11" ht="14.65" customHeight="1" x14ac:dyDescent="0.3">
      <c r="B6" s="91"/>
      <c r="C6" s="91"/>
      <c r="D6" s="91"/>
      <c r="E6" s="91"/>
      <c r="F6" s="91"/>
      <c r="G6" s="15"/>
      <c r="H6" s="15"/>
      <c r="I6" s="15"/>
      <c r="J6" s="15"/>
    </row>
    <row r="7" spans="1:11" ht="22.5" x14ac:dyDescent="0.45">
      <c r="B7" s="5"/>
      <c r="C7" s="12" t="s">
        <v>48</v>
      </c>
      <c r="D7" s="12" t="s">
        <v>49</v>
      </c>
      <c r="E7" s="12" t="s">
        <v>50</v>
      </c>
      <c r="F7" s="12" t="s">
        <v>51</v>
      </c>
    </row>
    <row r="8" spans="1:11" ht="15" x14ac:dyDescent="0.3">
      <c r="B8" s="13" t="s">
        <v>52</v>
      </c>
      <c r="C8" s="50" t="s">
        <v>53</v>
      </c>
      <c r="D8" s="50" t="s">
        <v>54</v>
      </c>
      <c r="E8" s="50" t="s">
        <v>55</v>
      </c>
      <c r="F8" s="50" t="s">
        <v>55</v>
      </c>
    </row>
    <row r="9" spans="1:11" ht="15" x14ac:dyDescent="0.3">
      <c r="B9" s="13" t="s">
        <v>56</v>
      </c>
      <c r="C9" s="50" t="s">
        <v>57</v>
      </c>
      <c r="D9" s="50" t="s">
        <v>58</v>
      </c>
      <c r="E9" s="50" t="s">
        <v>59</v>
      </c>
      <c r="F9" s="50" t="s">
        <v>60</v>
      </c>
    </row>
    <row r="10" spans="1:11" ht="15" x14ac:dyDescent="0.3">
      <c r="B10" s="13" t="s">
        <v>104</v>
      </c>
      <c r="C10" s="50" t="s">
        <v>61</v>
      </c>
      <c r="D10" s="50" t="s">
        <v>62</v>
      </c>
      <c r="E10" s="50" t="s">
        <v>63</v>
      </c>
      <c r="F10" s="50" t="s">
        <v>64</v>
      </c>
    </row>
    <row r="11" spans="1:11" x14ac:dyDescent="0.3">
      <c r="D11" s="32"/>
    </row>
    <row r="12" spans="1:11" ht="14.25" customHeight="1" x14ac:dyDescent="0.3">
      <c r="B12" s="91" t="s">
        <v>65</v>
      </c>
      <c r="C12" s="91"/>
      <c r="D12" s="91"/>
      <c r="E12" s="16"/>
      <c r="F12" s="16"/>
    </row>
    <row r="13" spans="1:11" ht="14.25" customHeight="1" x14ac:dyDescent="0.3">
      <c r="B13" s="91"/>
      <c r="C13" s="91"/>
      <c r="D13" s="91"/>
      <c r="E13" s="16"/>
      <c r="F13" s="16"/>
    </row>
    <row r="14" spans="1:11" ht="14.25" customHeight="1" x14ac:dyDescent="0.5">
      <c r="D14" s="14"/>
    </row>
    <row r="15" spans="1:11" ht="15" x14ac:dyDescent="0.3">
      <c r="C15" s="12" t="s">
        <v>48</v>
      </c>
      <c r="D15" s="12" t="s">
        <v>105</v>
      </c>
    </row>
    <row r="16" spans="1:11" s="7" customFormat="1" ht="15" x14ac:dyDescent="0.3">
      <c r="A16" s="6"/>
      <c r="B16" s="13" t="s">
        <v>106</v>
      </c>
      <c r="C16" s="50" t="s">
        <v>66</v>
      </c>
      <c r="D16" s="50" t="s">
        <v>67</v>
      </c>
      <c r="G16" s="6"/>
      <c r="H16" s="6"/>
      <c r="I16" s="6"/>
      <c r="J16" s="6"/>
      <c r="K16" s="6"/>
    </row>
    <row r="17" spans="1:11" s="7" customFormat="1" ht="15" x14ac:dyDescent="0.3">
      <c r="A17" s="6"/>
      <c r="B17" s="13" t="s">
        <v>107</v>
      </c>
      <c r="C17" s="50" t="s">
        <v>68</v>
      </c>
      <c r="D17" s="50" t="s">
        <v>69</v>
      </c>
      <c r="G17" s="6"/>
      <c r="H17" s="6"/>
      <c r="I17" s="6"/>
      <c r="J17" s="6"/>
      <c r="K17" s="6"/>
    </row>
    <row r="18" spans="1:11" ht="15" x14ac:dyDescent="0.3">
      <c r="B18" s="13" t="s">
        <v>108</v>
      </c>
      <c r="C18" s="50" t="s">
        <v>70</v>
      </c>
      <c r="D18" s="50" t="s">
        <v>71</v>
      </c>
    </row>
    <row r="19" spans="1:11" x14ac:dyDescent="0.3">
      <c r="C19" s="32"/>
      <c r="D19" s="32"/>
    </row>
    <row r="20" spans="1:11" ht="14.25" customHeight="1" x14ac:dyDescent="0.3">
      <c r="B20" s="92" t="s">
        <v>72</v>
      </c>
      <c r="C20" s="92"/>
      <c r="D20" s="92"/>
      <c r="E20" s="92"/>
      <c r="F20" s="92"/>
      <c r="G20" s="92"/>
    </row>
    <row r="21" spans="1:11" ht="14.25" customHeight="1" x14ac:dyDescent="0.3">
      <c r="B21" s="92"/>
      <c r="C21" s="92"/>
      <c r="D21" s="92"/>
      <c r="E21" s="92"/>
      <c r="F21" s="92"/>
      <c r="G21" s="92"/>
    </row>
    <row r="22" spans="1:11" ht="14.25" customHeight="1" x14ac:dyDescent="0.3">
      <c r="B22" s="92"/>
      <c r="C22" s="92"/>
      <c r="D22" s="92"/>
      <c r="E22" s="92"/>
      <c r="F22" s="92"/>
      <c r="G22" s="92"/>
    </row>
    <row r="23" spans="1:11" x14ac:dyDescent="0.3">
      <c r="B23" s="13" t="s">
        <v>73</v>
      </c>
      <c r="C23" s="51" t="s">
        <v>74</v>
      </c>
    </row>
    <row r="24" spans="1:11" x14ac:dyDescent="0.3">
      <c r="B24" s="13" t="s">
        <v>75</v>
      </c>
      <c r="C24" s="50" t="s">
        <v>76</v>
      </c>
    </row>
    <row r="25" spans="1:11" x14ac:dyDescent="0.3">
      <c r="B25" s="13" t="s">
        <v>77</v>
      </c>
      <c r="C25" s="50" t="s">
        <v>78</v>
      </c>
    </row>
    <row r="26" spans="1:11" x14ac:dyDescent="0.3">
      <c r="B26" s="13" t="s">
        <v>79</v>
      </c>
      <c r="C26" s="50" t="s">
        <v>80</v>
      </c>
    </row>
    <row r="27" spans="1:11" x14ac:dyDescent="0.3">
      <c r="B27" s="13" t="s">
        <v>81</v>
      </c>
      <c r="C27" s="50" t="s">
        <v>82</v>
      </c>
    </row>
  </sheetData>
  <mergeCells count="3">
    <mergeCell ref="B4:F6"/>
    <mergeCell ref="B12:D13"/>
    <mergeCell ref="B20:G22"/>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V11"/>
  <sheetViews>
    <sheetView showGridLines="0" zoomScaleNormal="100" workbookViewId="0">
      <selection activeCell="B10" sqref="B10:V10"/>
    </sheetView>
  </sheetViews>
  <sheetFormatPr defaultColWidth="9.1796875" defaultRowHeight="14" x14ac:dyDescent="0.3"/>
  <cols>
    <col min="1" max="1" width="3.1796875" style="6" bestFit="1" customWidth="1"/>
    <col min="2" max="2" width="4.453125" style="6" customWidth="1"/>
    <col min="3" max="16384" width="9.1796875" style="6"/>
  </cols>
  <sheetData>
    <row r="5" spans="1:22" ht="64" customHeight="1" x14ac:dyDescent="0.3">
      <c r="A5" s="11">
        <v>1</v>
      </c>
      <c r="B5" s="88" t="s">
        <v>109</v>
      </c>
      <c r="C5" s="88"/>
      <c r="D5" s="88"/>
      <c r="E5" s="88"/>
      <c r="F5" s="88"/>
      <c r="G5" s="88"/>
      <c r="H5" s="88"/>
      <c r="I5" s="88"/>
      <c r="J5" s="88"/>
      <c r="K5" s="88"/>
      <c r="L5" s="88"/>
      <c r="M5" s="88"/>
      <c r="N5" s="88"/>
      <c r="O5" s="88"/>
      <c r="P5" s="88"/>
      <c r="Q5" s="88"/>
      <c r="R5" s="88"/>
      <c r="S5" s="88"/>
      <c r="T5" s="88"/>
      <c r="U5" s="88"/>
      <c r="V5" s="88"/>
    </row>
    <row r="6" spans="1:22" ht="52" customHeight="1" x14ac:dyDescent="0.3">
      <c r="A6" s="11">
        <v>2</v>
      </c>
      <c r="B6" s="88" t="s">
        <v>110</v>
      </c>
      <c r="C6" s="88"/>
      <c r="D6" s="88"/>
      <c r="E6" s="88"/>
      <c r="F6" s="88"/>
      <c r="G6" s="88"/>
      <c r="H6" s="88"/>
      <c r="I6" s="88"/>
      <c r="J6" s="88"/>
      <c r="K6" s="88"/>
      <c r="L6" s="88"/>
      <c r="M6" s="88"/>
      <c r="N6" s="88"/>
      <c r="O6" s="88"/>
      <c r="P6" s="88"/>
      <c r="Q6" s="88"/>
      <c r="R6" s="88"/>
      <c r="S6" s="88"/>
      <c r="T6" s="88"/>
      <c r="U6" s="88"/>
      <c r="V6" s="88"/>
    </row>
    <row r="7" spans="1:22" ht="52.5" customHeight="1" x14ac:dyDescent="0.3">
      <c r="A7" s="11">
        <v>3</v>
      </c>
      <c r="B7" s="88" t="s">
        <v>83</v>
      </c>
      <c r="C7" s="88"/>
      <c r="D7" s="88"/>
      <c r="E7" s="88"/>
      <c r="F7" s="88"/>
      <c r="G7" s="88"/>
      <c r="H7" s="88"/>
      <c r="I7" s="88"/>
      <c r="J7" s="88"/>
      <c r="K7" s="88"/>
      <c r="L7" s="88"/>
      <c r="M7" s="88"/>
      <c r="N7" s="88"/>
      <c r="O7" s="88"/>
      <c r="P7" s="88"/>
      <c r="Q7" s="88"/>
      <c r="R7" s="88"/>
      <c r="S7" s="88"/>
      <c r="T7" s="88"/>
      <c r="U7" s="88"/>
      <c r="V7" s="88"/>
    </row>
    <row r="8" spans="1:22" x14ac:dyDescent="0.3">
      <c r="A8" s="11">
        <v>4</v>
      </c>
      <c r="B8" s="88" t="s">
        <v>111</v>
      </c>
      <c r="C8" s="88"/>
      <c r="D8" s="88"/>
      <c r="E8" s="88"/>
      <c r="F8" s="88"/>
      <c r="G8" s="88"/>
      <c r="H8" s="88"/>
      <c r="I8" s="88"/>
      <c r="J8" s="88"/>
      <c r="K8" s="88"/>
      <c r="L8" s="88"/>
      <c r="M8" s="88"/>
      <c r="N8" s="88"/>
      <c r="O8" s="88"/>
      <c r="P8" s="88"/>
      <c r="Q8" s="88"/>
      <c r="R8" s="88"/>
      <c r="S8" s="88"/>
      <c r="T8" s="88"/>
      <c r="U8" s="88"/>
      <c r="V8" s="88"/>
    </row>
    <row r="9" spans="1:22" ht="45.75" customHeight="1" x14ac:dyDescent="0.3">
      <c r="A9" s="11">
        <v>5</v>
      </c>
      <c r="B9" s="88" t="s">
        <v>112</v>
      </c>
      <c r="C9" s="88"/>
      <c r="D9" s="88"/>
      <c r="E9" s="88"/>
      <c r="F9" s="88"/>
      <c r="G9" s="88"/>
      <c r="H9" s="88"/>
      <c r="I9" s="88"/>
      <c r="J9" s="88"/>
      <c r="K9" s="88"/>
      <c r="L9" s="88"/>
      <c r="M9" s="88"/>
      <c r="N9" s="88"/>
      <c r="O9" s="88"/>
      <c r="P9" s="88"/>
      <c r="Q9" s="88"/>
      <c r="R9" s="88"/>
      <c r="S9" s="88"/>
      <c r="T9" s="88"/>
      <c r="U9" s="88"/>
      <c r="V9" s="88"/>
    </row>
    <row r="10" spans="1:22" ht="41.25" customHeight="1" x14ac:dyDescent="0.3">
      <c r="A10" s="11">
        <v>6</v>
      </c>
      <c r="B10" s="88" t="s">
        <v>113</v>
      </c>
      <c r="C10" s="88"/>
      <c r="D10" s="88"/>
      <c r="E10" s="88"/>
      <c r="F10" s="88"/>
      <c r="G10" s="88"/>
      <c r="H10" s="88"/>
      <c r="I10" s="88"/>
      <c r="J10" s="88"/>
      <c r="K10" s="88"/>
      <c r="L10" s="88"/>
      <c r="M10" s="88"/>
      <c r="N10" s="88"/>
      <c r="O10" s="88"/>
      <c r="P10" s="88"/>
      <c r="Q10" s="88"/>
      <c r="R10" s="88"/>
      <c r="S10" s="88"/>
      <c r="T10" s="88"/>
      <c r="U10" s="88"/>
      <c r="V10" s="88"/>
    </row>
    <row r="11" spans="1:22" ht="33" customHeight="1" x14ac:dyDescent="0.3">
      <c r="A11" s="11">
        <v>7</v>
      </c>
      <c r="B11" s="88" t="s">
        <v>114</v>
      </c>
      <c r="C11" s="93"/>
      <c r="D11" s="93"/>
      <c r="E11" s="93"/>
      <c r="F11" s="93"/>
      <c r="G11" s="93"/>
      <c r="H11" s="93"/>
      <c r="I11" s="93"/>
      <c r="J11" s="93"/>
      <c r="K11" s="93"/>
      <c r="L11" s="93"/>
      <c r="M11" s="93"/>
      <c r="N11" s="93"/>
      <c r="O11" s="93"/>
      <c r="P11" s="93"/>
      <c r="Q11" s="93"/>
      <c r="R11" s="93"/>
      <c r="S11" s="93"/>
      <c r="T11" s="93"/>
      <c r="U11" s="93"/>
      <c r="V11" s="93"/>
    </row>
  </sheetData>
  <mergeCells count="7">
    <mergeCell ref="B10:V10"/>
    <mergeCell ref="B5:V5"/>
    <mergeCell ref="B11:V11"/>
    <mergeCell ref="B7:V7"/>
    <mergeCell ref="B8:V8"/>
    <mergeCell ref="B6:V6"/>
    <mergeCell ref="B9:V9"/>
  </mergeCells>
  <pageMargins left="0.7" right="0.7" top="0.75" bottom="0.75" header="0.3" footer="0.3"/>
  <pageSetup paperSize="9" orientation="portrait" horizontalDpi="300" verticalDpi="300" r:id="rId1"/>
  <headerFooter>
    <oddHeader>&amp;R&amp;"Arial"&amp;8&amp;K000000[OFFICIAL]&amp;1#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578D68B3061F4A9D93AC0B6566DCFA" ma:contentTypeVersion="16" ma:contentTypeDescription="Create a new document." ma:contentTypeScope="" ma:versionID="e8bffe100932b78bfd9542de276351a1">
  <xsd:schema xmlns:xsd="http://www.w3.org/2001/XMLSchema" xmlns:xs="http://www.w3.org/2001/XMLSchema" xmlns:p="http://schemas.microsoft.com/office/2006/metadata/properties" xmlns:ns2="77a31907-8aa9-4863-a4ac-b082605f955a" xmlns:ns3="aa44c60e-9520-4a62-979c-2dbe10609350" targetNamespace="http://schemas.microsoft.com/office/2006/metadata/properties" ma:root="true" ma:fieldsID="fd94693f4a9b97c756525399a73c09c5" ns2:_="" ns3:_="">
    <xsd:import namespace="77a31907-8aa9-4863-a4ac-b082605f955a"/>
    <xsd:import namespace="aa44c60e-9520-4a62-979c-2dbe106093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31907-8aa9-4863-a4ac-b082605f9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70430fd-394c-41f5-a85e-5ef5e40623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44c60e-9520-4a62-979c-2dbe106093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d239776-48c9-4b50-b183-63ff0ef6b303}" ma:internalName="TaxCatchAll" ma:showField="CatchAllData" ma:web="aa44c60e-9520-4a62-979c-2dbe106093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a31907-8aa9-4863-a4ac-b082605f955a">
      <Terms xmlns="http://schemas.microsoft.com/office/infopath/2007/PartnerControls"/>
    </lcf76f155ced4ddcb4097134ff3c332f>
    <TaxCatchAll xmlns="aa44c60e-9520-4a62-979c-2dbe10609350" xsi:nil="true"/>
  </documentManagement>
</p:properties>
</file>

<file path=customXml/itemProps1.xml><?xml version="1.0" encoding="utf-8"?>
<ds:datastoreItem xmlns:ds="http://schemas.openxmlformats.org/officeDocument/2006/customXml" ds:itemID="{2729D81A-0C47-4273-989A-C83F6B0872AA}">
  <ds:schemaRefs>
    <ds:schemaRef ds:uri="http://schemas.microsoft.com/sharepoint/v3/contenttype/forms"/>
  </ds:schemaRefs>
</ds:datastoreItem>
</file>

<file path=customXml/itemProps2.xml><?xml version="1.0" encoding="utf-8"?>
<ds:datastoreItem xmlns:ds="http://schemas.openxmlformats.org/officeDocument/2006/customXml" ds:itemID="{C75B1F04-7BDD-4196-A2D1-558663A29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31907-8aa9-4863-a4ac-b082605f955a"/>
    <ds:schemaRef ds:uri="aa44c60e-9520-4a62-979c-2dbe10609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76E1C6-3A17-4A66-8031-134CE5DEA89E}">
  <ds:schemaRefs>
    <ds:schemaRef ds:uri="http://schemas.microsoft.com/office/2006/metadata/properties"/>
    <ds:schemaRef ds:uri="http://schemas.microsoft.com/office/infopath/2007/PartnerControls"/>
    <ds:schemaRef ds:uri="77a31907-8aa9-4863-a4ac-b082605f955a"/>
    <ds:schemaRef ds:uri="aa44c60e-9520-4a62-979c-2dbe106093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HY 25 Simplified earnings by BU</vt:lpstr>
      <vt:lpstr> Earnings Footnotes</vt:lpstr>
      <vt:lpstr>Guidance</vt:lpstr>
      <vt:lpstr>Guidance Footnotes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Waterworth, Emma</dc:creator>
  <cp:keywords/>
  <dc:description/>
  <cp:lastModifiedBy>West-Russell, Michelle</cp:lastModifiedBy>
  <cp:revision/>
  <dcterms:created xsi:type="dcterms:W3CDTF">2019-07-30T14:27:33Z</dcterms:created>
  <dcterms:modified xsi:type="dcterms:W3CDTF">2025-07-30T17:14:27Z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y fmtid="{D5CDD505-2E9C-101B-9397-08002B2CF9AE}" pid="11" name="ContentTypeId">
    <vt:lpwstr>0x0101004E578D68B3061F4A9D93AC0B6566DCFA</vt:lpwstr>
  </property>
  <property fmtid="{D5CDD505-2E9C-101B-9397-08002B2CF9AE}" pid="12" name="MediaServiceImageTags">
    <vt:lpwstr/>
  </property>
</Properties>
</file>