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angloamerican.sharepoint.com/sites/InvestorRelations2/Shared Documents/General/2024/H1 2024/Presentation/Appendix/EBITDA recon/"/>
    </mc:Choice>
  </mc:AlternateContent>
  <xr:revisionPtr revIDLastSave="1027" documentId="13_ncr:1_{7C539AD4-CD1D-464E-97B3-298A39B0334E}" xr6:coauthVersionLast="47" xr6:coauthVersionMax="47" xr10:uidLastSave="{C6882CFF-2B74-41ED-8A73-7B714BEE3370}"/>
  <bookViews>
    <workbookView xWindow="5445" yWindow="-16320" windowWidth="29040" windowHeight="15720" tabRatio="835" xr2:uid="{F23E6CD4-2690-406C-94F1-D42A95F53635}"/>
  </bookViews>
  <sheets>
    <sheet name="Disclaimer" sheetId="4" r:id="rId1"/>
    <sheet name="H1 24 Simplified earnings by BU" sheetId="10" r:id="rId2"/>
    <sheet name=" Earnings Footnotes" sheetId="5" r:id="rId3"/>
    <sheet name="Guidance" sheetId="7" r:id="rId4"/>
    <sheet name="Guidance Footnotes"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10" l="1"/>
  <c r="C13" i="10"/>
  <c r="H11" i="10"/>
  <c r="H10" i="10"/>
  <c r="H7" i="10"/>
  <c r="E46" i="10"/>
  <c r="E6" i="10" s="1"/>
  <c r="C31" i="10"/>
  <c r="C30" i="10"/>
  <c r="C29" i="10"/>
  <c r="C28" i="10"/>
  <c r="C27" i="10"/>
  <c r="C26" i="10"/>
  <c r="D32" i="10"/>
  <c r="E32" i="10"/>
  <c r="C11" i="10"/>
  <c r="C10" i="10"/>
  <c r="C7" i="10"/>
  <c r="C14" i="10" l="1"/>
  <c r="C15" i="10" s="1"/>
  <c r="E42" i="10"/>
  <c r="E41" i="10"/>
  <c r="E40" i="10"/>
  <c r="D8" i="10" l="1"/>
  <c r="D9" i="10"/>
  <c r="E45" i="10"/>
  <c r="J16" i="10"/>
  <c r="D7" i="10" l="1"/>
  <c r="C9" i="10"/>
  <c r="E57" i="10"/>
  <c r="D57" i="10" s="1"/>
  <c r="G7" i="10" s="1"/>
  <c r="I17" i="10"/>
  <c r="F14" i="10"/>
  <c r="F15" i="10" s="1"/>
  <c r="E47" i="10" l="1"/>
  <c r="E10" i="10" s="1"/>
  <c r="H14" i="10"/>
  <c r="H15" i="10" s="1"/>
  <c r="H8" i="10"/>
  <c r="F17" i="10"/>
  <c r="H17" i="10" l="1"/>
  <c r="E14" i="10"/>
  <c r="E15" i="10" s="1"/>
  <c r="D10" i="10"/>
  <c r="C17" i="10" l="1"/>
  <c r="D14" i="10"/>
  <c r="D15" i="10" s="1"/>
  <c r="E17" i="10"/>
  <c r="D17" i="10" l="1"/>
  <c r="G14" i="10" l="1"/>
  <c r="G15" i="10" s="1"/>
  <c r="J15" i="10" l="1"/>
  <c r="J17" i="10" s="1"/>
  <c r="G1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Greenberg, Robert</author>
    <author>Jarman, Michelle</author>
    <author>Waterworth, Emma</author>
  </authors>
  <commentList>
    <comment ref="E6" authorId="0" shapeId="0" xr:uid="{901CB6ED-1B10-473B-8042-B9A852759165}">
      <text>
        <r>
          <rPr>
            <sz val="9"/>
            <color indexed="81"/>
            <rFont val="Tahoma"/>
            <family val="2"/>
          </rPr>
          <t>Footnote 4</t>
        </r>
      </text>
    </comment>
    <comment ref="F6" authorId="0" shapeId="0" xr:uid="{D7245C47-495C-40B7-A17B-8DA86E407019}">
      <text>
        <r>
          <rPr>
            <sz val="9"/>
            <color indexed="81"/>
            <rFont val="Tahoma"/>
            <family val="2"/>
          </rPr>
          <t>Footnote 5</t>
        </r>
      </text>
    </comment>
    <comment ref="G6" authorId="0" shapeId="0" xr:uid="{DCB5A81E-1E2E-4244-8847-DCFB60EE49E0}">
      <text>
        <r>
          <rPr>
            <sz val="9"/>
            <color indexed="81"/>
            <rFont val="Tahoma"/>
            <family val="2"/>
          </rPr>
          <t>Footnote 6</t>
        </r>
      </text>
    </comment>
    <comment ref="C7" authorId="1" shapeId="0" xr:uid="{4A285BB7-20AA-4B5A-A7C3-A75208D912A7}">
      <text>
        <r>
          <rPr>
            <sz val="9"/>
            <color indexed="81"/>
            <rFont val="Tahoma"/>
            <family val="2"/>
          </rPr>
          <t>Footnote 7</t>
        </r>
      </text>
    </comment>
    <comment ref="D7" authorId="1" shapeId="0" xr:uid="{D6C7EE62-9B96-4EF0-892C-3FB15771156A}">
      <text>
        <r>
          <rPr>
            <sz val="9"/>
            <color indexed="81"/>
            <rFont val="Tahoma"/>
            <family val="2"/>
          </rPr>
          <t>Footnote 8</t>
        </r>
      </text>
    </comment>
    <comment ref="G7" authorId="0" shapeId="0" xr:uid="{E6960713-DFE1-4559-9C8E-3A6473421A62}">
      <text>
        <r>
          <rPr>
            <sz val="9"/>
            <color indexed="81"/>
            <rFont val="Tahoma"/>
            <family val="2"/>
          </rPr>
          <t>Footnote 9</t>
        </r>
      </text>
    </comment>
    <comment ref="H7" authorId="0" shapeId="0" xr:uid="{B1D2A245-224B-4ABC-A9D9-110A2AF1E323}">
      <text>
        <r>
          <rPr>
            <sz val="9"/>
            <color indexed="81"/>
            <rFont val="Tahoma"/>
            <family val="2"/>
          </rPr>
          <t>Footnote 7</t>
        </r>
      </text>
    </comment>
    <comment ref="D8" authorId="2" shapeId="0" xr:uid="{491FCE20-4295-4429-B788-ABA8CF7C0CC2}">
      <text>
        <r>
          <rPr>
            <sz val="9"/>
            <color indexed="81"/>
            <rFont val="Tahoma"/>
            <family val="2"/>
          </rPr>
          <t>Footnote 10</t>
        </r>
      </text>
    </comment>
    <comment ref="G8" authorId="0" shapeId="0" xr:uid="{F95005D6-AAE8-4089-A584-58D9BD1E7AB9}">
      <text>
        <r>
          <rPr>
            <sz val="9"/>
            <color indexed="81"/>
            <rFont val="Tahoma"/>
            <family val="2"/>
          </rPr>
          <t>Footnote 11</t>
        </r>
      </text>
    </comment>
    <comment ref="C9" authorId="0" shapeId="0" xr:uid="{6E667DE2-12E0-4DAB-84D6-3D7A9693B2F1}">
      <text>
        <r>
          <rPr>
            <sz val="9"/>
            <color indexed="81"/>
            <rFont val="Tahoma"/>
            <family val="2"/>
          </rPr>
          <t>Footnote 12</t>
        </r>
      </text>
    </comment>
    <comment ref="D9" authorId="0" shapeId="0" xr:uid="{22FD2066-0CF3-4FF8-B078-4B4BA971BBCE}">
      <text>
        <r>
          <rPr>
            <sz val="9"/>
            <color indexed="81"/>
            <rFont val="Tahoma"/>
            <family val="2"/>
          </rPr>
          <t>Footnote 13</t>
        </r>
      </text>
    </comment>
    <comment ref="E10" authorId="0" shapeId="0" xr:uid="{21EE5F48-A5A1-4F0E-905B-1F0ED13C0142}">
      <text>
        <r>
          <rPr>
            <sz val="9"/>
            <color indexed="81"/>
            <rFont val="Tahoma"/>
            <family val="2"/>
          </rPr>
          <t>Footnote 14</t>
        </r>
      </text>
    </comment>
    <comment ref="F10" authorId="0" shapeId="0" xr:uid="{C32B27C0-885B-4D5A-ADE4-D60F1DC90748}">
      <text>
        <r>
          <rPr>
            <sz val="9"/>
            <color indexed="81"/>
            <rFont val="Tahoma"/>
            <family val="2"/>
          </rPr>
          <t>Footnote 15</t>
        </r>
      </text>
    </comment>
    <comment ref="G10" authorId="0" shapeId="0" xr:uid="{700D56FD-FEA2-46A4-B5D1-F2ECD3F7ADE1}">
      <text>
        <r>
          <rPr>
            <sz val="9"/>
            <color indexed="81"/>
            <rFont val="Tahoma"/>
            <family val="2"/>
          </rPr>
          <t>Footnote 16</t>
        </r>
      </text>
    </comment>
    <comment ref="G11" authorId="2" shapeId="0" xr:uid="{28500B3B-0E85-42E6-9111-DDE7BC3578C1}">
      <text>
        <r>
          <rPr>
            <sz val="9"/>
            <color indexed="81"/>
            <rFont val="Tahoma"/>
            <family val="2"/>
          </rPr>
          <t>Footnote 16</t>
        </r>
      </text>
    </comment>
    <comment ref="C12" authorId="2" shapeId="0" xr:uid="{88DD05D4-E604-48A0-B49B-4E8BD8DE5A1A}">
      <text>
        <r>
          <rPr>
            <sz val="9"/>
            <color indexed="81"/>
            <rFont val="Tahoma"/>
            <family val="2"/>
          </rPr>
          <t>Footnote 17</t>
        </r>
      </text>
    </comment>
    <comment ref="D12" authorId="2" shapeId="0" xr:uid="{1062AF5A-A1FE-4E0C-98E9-9D914A00466B}">
      <text>
        <r>
          <rPr>
            <sz val="9"/>
            <color indexed="81"/>
            <rFont val="Tahoma"/>
            <family val="2"/>
          </rPr>
          <t>Footnote 18</t>
        </r>
      </text>
    </comment>
    <comment ref="H12" authorId="2" shapeId="0" xr:uid="{C84A1327-C120-45BD-9FA9-C699B812C878}">
      <text>
        <r>
          <rPr>
            <sz val="9"/>
            <color indexed="81"/>
            <rFont val="Tahoma"/>
            <family val="2"/>
          </rPr>
          <t>Footnote 19</t>
        </r>
      </text>
    </comment>
    <comment ref="C13" authorId="2" shapeId="0" xr:uid="{FB3950D5-55F4-4212-9099-7448A2085F4B}">
      <text>
        <r>
          <rPr>
            <sz val="9"/>
            <color indexed="81"/>
            <rFont val="Tahoma"/>
            <family val="2"/>
          </rPr>
          <t>Footnote 21</t>
        </r>
      </text>
    </comment>
    <comment ref="D13" authorId="0" shapeId="0" xr:uid="{B1F7BC96-14E1-45CB-B10F-E11B0302ECC4}">
      <text>
        <r>
          <rPr>
            <sz val="9"/>
            <color indexed="81"/>
            <rFont val="Tahoma"/>
            <family val="2"/>
          </rPr>
          <t>Footnote 22</t>
        </r>
      </text>
    </comment>
    <comment ref="E13" authorId="2" shapeId="0" xr:uid="{6F0FBA4C-C71E-4B0C-BB11-E1D0C304F3C5}">
      <text>
        <r>
          <rPr>
            <sz val="9"/>
            <color indexed="81"/>
            <rFont val="Tahoma"/>
            <family val="2"/>
          </rPr>
          <t>Footnote 23</t>
        </r>
      </text>
    </comment>
    <comment ref="F13" authorId="2" shapeId="0" xr:uid="{4EE03215-BC50-4435-8235-CA6626327AC9}">
      <text>
        <r>
          <rPr>
            <sz val="9"/>
            <color indexed="81"/>
            <rFont val="Tahoma"/>
            <family val="2"/>
          </rPr>
          <t>Footnote 24</t>
        </r>
      </text>
    </comment>
    <comment ref="G13" authorId="2" shapeId="0" xr:uid="{AFD986B1-A8DA-4B93-89E7-0D669D2F0306}">
      <text>
        <r>
          <rPr>
            <sz val="9"/>
            <color indexed="81"/>
            <rFont val="Tahoma"/>
            <family val="2"/>
          </rPr>
          <t>Footnote 25</t>
        </r>
      </text>
    </comment>
    <comment ref="H13" authorId="1" shapeId="0" xr:uid="{57C8C0AA-8F09-4180-955A-EF70D9C27FAC}">
      <text>
        <r>
          <rPr>
            <sz val="9"/>
            <color indexed="81"/>
            <rFont val="Tahoma"/>
            <family val="2"/>
          </rPr>
          <t>Footnote 26</t>
        </r>
      </text>
    </comment>
    <comment ref="F15" authorId="1" shapeId="0" xr:uid="{B183E3C1-C8E6-47AE-B9BE-DB0A2BB2094C}">
      <text>
        <r>
          <rPr>
            <sz val="9"/>
            <color indexed="81"/>
            <rFont val="Tahoma"/>
            <family val="2"/>
          </rPr>
          <t>Footnote 5</t>
        </r>
      </text>
    </comment>
    <comment ref="E16" authorId="1" shapeId="0" xr:uid="{F76D6D95-7119-4E9D-B71B-02C3942571AA}">
      <text>
        <r>
          <rPr>
            <sz val="9"/>
            <color indexed="81"/>
            <rFont val="Tahoma"/>
            <family val="2"/>
          </rPr>
          <t>Footnote 28</t>
        </r>
      </text>
    </comment>
    <comment ref="C18" authorId="1" shapeId="0" xr:uid="{B8CF29B4-0930-4AD0-897B-CBBE8E3148CC}">
      <text>
        <r>
          <rPr>
            <sz val="9"/>
            <color indexed="81"/>
            <rFont val="Tahoma"/>
            <family val="2"/>
          </rPr>
          <t>Footnote 29</t>
        </r>
      </text>
    </comment>
    <comment ref="D18" authorId="2" shapeId="0" xr:uid="{2AA32044-857C-439D-B036-9E88BF1CCDAF}">
      <text>
        <r>
          <rPr>
            <sz val="9"/>
            <color indexed="81"/>
            <rFont val="Tahoma"/>
            <family val="2"/>
          </rPr>
          <t>Footnote 30</t>
        </r>
      </text>
    </comment>
  </commentList>
</comments>
</file>

<file path=xl/sharedStrings.xml><?xml version="1.0" encoding="utf-8"?>
<sst xmlns="http://schemas.openxmlformats.org/spreadsheetml/2006/main" count="200" uniqueCount="175">
  <si>
    <t>PGMs</t>
  </si>
  <si>
    <t>Nickel</t>
  </si>
  <si>
    <t>Total</t>
  </si>
  <si>
    <t>n/a</t>
  </si>
  <si>
    <t>Realised FOB Price</t>
  </si>
  <si>
    <t>FOB/C1 unit cost</t>
  </si>
  <si>
    <t>FOB Margin per unit</t>
  </si>
  <si>
    <t>Own mined volumes</t>
  </si>
  <si>
    <t>PGMs basket</t>
  </si>
  <si>
    <t>Volume</t>
  </si>
  <si>
    <t>Platinum</t>
  </si>
  <si>
    <t>Palladium</t>
  </si>
  <si>
    <t>Rhodium</t>
  </si>
  <si>
    <t>PGMs basket price</t>
  </si>
  <si>
    <t>Royalties per unit</t>
  </si>
  <si>
    <t>HCC</t>
  </si>
  <si>
    <t>PCI</t>
  </si>
  <si>
    <t>Attributable share</t>
  </si>
  <si>
    <t>~85%</t>
  </si>
  <si>
    <t>~79%</t>
  </si>
  <si>
    <t>Kumba</t>
  </si>
  <si>
    <t>Minas-Rio</t>
  </si>
  <si>
    <t>Market price</t>
  </si>
  <si>
    <t>Freight</t>
  </si>
  <si>
    <t>Realised FOB price</t>
  </si>
  <si>
    <t>Realised price</t>
  </si>
  <si>
    <t>Iridium, ruthenium &amp; gold</t>
  </si>
  <si>
    <t>Nickel, copper, chrome &amp; other metals.</t>
  </si>
  <si>
    <t>Realised price adjusted to include Jellinbah. Unit cost is for managed operations only.</t>
  </si>
  <si>
    <t>Sales volume (mined share)</t>
  </si>
  <si>
    <t>Average benchmark price</t>
  </si>
  <si>
    <t>Freight/moisture/provisional pricing per unit</t>
  </si>
  <si>
    <t>De Beers
(Diamonds)</t>
  </si>
  <si>
    <t>Mining EBITDA</t>
  </si>
  <si>
    <t>Total EBITDA</t>
  </si>
  <si>
    <t xml:space="preserve">Revenue </t>
  </si>
  <si>
    <t>Units</t>
  </si>
  <si>
    <t>2024F</t>
  </si>
  <si>
    <t>Mct</t>
  </si>
  <si>
    <t>30-33</t>
  </si>
  <si>
    <t>kt</t>
  </si>
  <si>
    <t>Moz</t>
  </si>
  <si>
    <t>Mt</t>
  </si>
  <si>
    <t>Production outlook</t>
  </si>
  <si>
    <t>US$/ct</t>
  </si>
  <si>
    <t>C1 Usc/lb</t>
  </si>
  <si>
    <t>US$/PGM oz</t>
  </si>
  <si>
    <t>FOB US$/t</t>
  </si>
  <si>
    <t>US$/t</t>
  </si>
  <si>
    <t>Steelmaking Coal</t>
  </si>
  <si>
    <t>ZAR:USD</t>
  </si>
  <si>
    <t>AUD:USD</t>
  </si>
  <si>
    <t>~1.5</t>
  </si>
  <si>
    <t>BRL:USD</t>
  </si>
  <si>
    <t>CLP:USD</t>
  </si>
  <si>
    <t>PEN:USD</t>
  </si>
  <si>
    <t>Product premium/(discount) per unit</t>
  </si>
  <si>
    <t>Unit costs outlook</t>
  </si>
  <si>
    <t>Includes market development &amp; strategic projects, exploration &amp; evaluation costs, restoration &amp; rehabilitation costs and other corporate costs.</t>
  </si>
  <si>
    <t>Royalties for Nickel, in Brazil, are based on production costs incurred.</t>
  </si>
  <si>
    <t>Iron Ore realised price</t>
  </si>
  <si>
    <t>Steelmaking Coal blended price</t>
  </si>
  <si>
    <r>
      <t>Iron Ore</t>
    </r>
    <r>
      <rPr>
        <vertAlign val="superscript"/>
        <sz val="9"/>
        <color rgb="FF031795"/>
        <rFont val="Arial"/>
        <family val="2"/>
      </rPr>
      <t>2</t>
    </r>
  </si>
  <si>
    <r>
      <t>Copper</t>
    </r>
    <r>
      <rPr>
        <vertAlign val="superscript"/>
        <sz val="9"/>
        <color rgb="FF031795"/>
        <rFont val="Arial"/>
        <family val="2"/>
      </rPr>
      <t>1</t>
    </r>
  </si>
  <si>
    <t xml:space="preserve">Proportionate share of sales volumes (19.2% Botswana, 50% Namibia): </t>
  </si>
  <si>
    <t>Excludes thermal coal by-product sales.</t>
  </si>
  <si>
    <r>
      <t>Steelmaking Coal</t>
    </r>
    <r>
      <rPr>
        <vertAlign val="superscript"/>
        <sz val="10"/>
        <color rgb="FF031795"/>
        <rFont val="Arial"/>
        <family val="2"/>
      </rPr>
      <t>13</t>
    </r>
  </si>
  <si>
    <t>2025F</t>
  </si>
  <si>
    <t>32-35</t>
  </si>
  <si>
    <t>3.3-3.7</t>
  </si>
  <si>
    <t>57-61</t>
  </si>
  <si>
    <t xml:space="preserve">Unit costs exclude royalties, depreciation and include direct support costs only. </t>
  </si>
  <si>
    <r>
      <t>Other</t>
    </r>
    <r>
      <rPr>
        <vertAlign val="superscript"/>
        <sz val="9"/>
        <color rgb="FF031795"/>
        <rFont val="Arial"/>
        <family val="2"/>
      </rPr>
      <t>3</t>
    </r>
  </si>
  <si>
    <r>
      <t>Copper</t>
    </r>
    <r>
      <rPr>
        <vertAlign val="superscript"/>
        <sz val="10"/>
        <color rgb="FF031795"/>
        <rFont val="Arial"/>
        <family val="2"/>
      </rPr>
      <t>1</t>
    </r>
  </si>
  <si>
    <r>
      <t>Platinum Group Metals - M&amp;C</t>
    </r>
    <r>
      <rPr>
        <vertAlign val="superscript"/>
        <sz val="10"/>
        <color rgb="FF031795"/>
        <rFont val="Arial"/>
        <family val="2"/>
      </rPr>
      <t>3</t>
    </r>
  </si>
  <si>
    <r>
      <t>Platinum Group Metals - Refined</t>
    </r>
    <r>
      <rPr>
        <vertAlign val="superscript"/>
        <sz val="10"/>
        <color rgb="FF031795"/>
        <rFont val="Arial"/>
        <family val="2"/>
      </rPr>
      <t>4</t>
    </r>
  </si>
  <si>
    <r>
      <t>Diamonds</t>
    </r>
    <r>
      <rPr>
        <vertAlign val="superscript"/>
        <sz val="10"/>
        <color rgb="FF031795"/>
        <rFont val="Arial"/>
        <family val="2"/>
      </rPr>
      <t>5</t>
    </r>
  </si>
  <si>
    <t>~3.7</t>
  </si>
  <si>
    <r>
      <t>Copper</t>
    </r>
    <r>
      <rPr>
        <vertAlign val="superscript"/>
        <sz val="10"/>
        <color rgb="FF031795"/>
        <rFont val="Arial"/>
        <family val="2"/>
      </rPr>
      <t>9</t>
    </r>
  </si>
  <si>
    <r>
      <t>PGMs volume</t>
    </r>
    <r>
      <rPr>
        <vertAlign val="superscript"/>
        <sz val="9"/>
        <color rgb="FF031795"/>
        <rFont val="Arial"/>
        <family val="2"/>
      </rPr>
      <t>4</t>
    </r>
  </si>
  <si>
    <t>Total of Chile and Peru. Prices and costs are weighted average of Chile and Peru volumes.</t>
  </si>
  <si>
    <t>Wet basis. Total of Kumba and Minas-Rio. Prices and costs are the weighted average of Kumba and Minas-Rio volumes.</t>
  </si>
  <si>
    <t xml:space="preserve">Own mined sales volumes including proportionate share of joint operation volumes. PGM ounces are reported on a 5E + gold basis. </t>
  </si>
  <si>
    <t>Weighted average based on EBITDA. Kumba: ~53%; Minas-Rio: 100%.</t>
  </si>
  <si>
    <t>2026F</t>
  </si>
  <si>
    <r>
      <t>2024F</t>
    </r>
    <r>
      <rPr>
        <vertAlign val="superscript"/>
        <sz val="10"/>
        <color rgb="FF031795"/>
        <rFont val="Arial"/>
        <family val="2"/>
      </rPr>
      <t>8</t>
    </r>
  </si>
  <si>
    <r>
      <t>Base metals &amp; other</t>
    </r>
    <r>
      <rPr>
        <vertAlign val="superscript"/>
        <sz val="9"/>
        <color rgb="FF031795"/>
        <rFont val="Arial"/>
        <family val="2"/>
      </rPr>
      <t>31</t>
    </r>
  </si>
  <si>
    <t>730-790</t>
  </si>
  <si>
    <t>690-750</t>
  </si>
  <si>
    <t>760-820</t>
  </si>
  <si>
    <t>36-38</t>
  </si>
  <si>
    <t>35-37</t>
  </si>
  <si>
    <t>3.0-3.4</t>
  </si>
  <si>
    <t>58-62</t>
  </si>
  <si>
    <t>17-19</t>
  </si>
  <si>
    <t>18-20</t>
  </si>
  <si>
    <t>~157</t>
  </si>
  <si>
    <t>~920</t>
  </si>
  <si>
    <t>~37</t>
  </si>
  <si>
    <t>~850</t>
  </si>
  <si>
    <t>~5.0</t>
  </si>
  <si>
    <t>~19</t>
  </si>
  <si>
    <t>Nickel operations in Brazil only. The Group also produces approximately 20 kt of nickel on an annual basis from the PGM operations. Nickel production is impacted by declining grades.</t>
  </si>
  <si>
    <t>Total Iron Ore</t>
  </si>
  <si>
    <t>$m (unless stated)</t>
  </si>
  <si>
    <t>Total revenue</t>
  </si>
  <si>
    <t>which are the volumes used to calculate mining EBITDA.</t>
  </si>
  <si>
    <t>H1 2024 Simplified earnings by Business</t>
  </si>
  <si>
    <r>
      <t>Steelmaking Coal</t>
    </r>
    <r>
      <rPr>
        <vertAlign val="superscript"/>
        <sz val="10"/>
        <color rgb="FF031795"/>
        <rFont val="Arial"/>
        <family val="2"/>
      </rPr>
      <t>6</t>
    </r>
  </si>
  <si>
    <r>
      <t>Iron Ore</t>
    </r>
    <r>
      <rPr>
        <vertAlign val="superscript"/>
        <sz val="10"/>
        <color rgb="FF031795"/>
        <rFont val="Arial"/>
        <family val="2"/>
      </rPr>
      <t>2</t>
    </r>
  </si>
  <si>
    <r>
      <t>Nickel</t>
    </r>
    <r>
      <rPr>
        <vertAlign val="superscript"/>
        <sz val="10"/>
        <color rgb="FF031795"/>
        <rFont val="Arial"/>
        <family val="2"/>
      </rPr>
      <t>7</t>
    </r>
  </si>
  <si>
    <r>
      <t>Iron Ore</t>
    </r>
    <r>
      <rPr>
        <vertAlign val="superscript"/>
        <sz val="10"/>
        <color rgb="FF031795"/>
        <rFont val="Arial"/>
        <family val="2"/>
      </rPr>
      <t>10</t>
    </r>
  </si>
  <si>
    <r>
      <t>Platinum Group Metals</t>
    </r>
    <r>
      <rPr>
        <vertAlign val="superscript"/>
        <sz val="10"/>
        <color rgb="FF031795"/>
        <rFont val="Arial"/>
        <family val="2"/>
      </rPr>
      <t>11</t>
    </r>
  </si>
  <si>
    <r>
      <t>Diamonds</t>
    </r>
    <r>
      <rPr>
        <vertAlign val="superscript"/>
        <sz val="10"/>
        <color rgb="FF031795"/>
        <rFont val="Arial"/>
        <family val="2"/>
      </rPr>
      <t>12</t>
    </r>
  </si>
  <si>
    <t>~73%</t>
  </si>
  <si>
    <t>~70%</t>
  </si>
  <si>
    <r>
      <t>Other costs per unit</t>
    </r>
    <r>
      <rPr>
        <vertAlign val="superscript"/>
        <sz val="10"/>
        <color rgb="FF031795"/>
        <rFont val="Arial"/>
        <family val="2"/>
      </rPr>
      <t>20</t>
    </r>
  </si>
  <si>
    <r>
      <t>Material processing &amp; trading</t>
    </r>
    <r>
      <rPr>
        <vertAlign val="superscript"/>
        <sz val="10"/>
        <color rgb="FF031795"/>
        <rFont val="Arial"/>
        <family val="2"/>
      </rPr>
      <t>27</t>
    </r>
  </si>
  <si>
    <r>
      <t>Market price</t>
    </r>
    <r>
      <rPr>
        <vertAlign val="superscript"/>
        <sz val="9"/>
        <color rgb="FF031795"/>
        <rFont val="Arial"/>
        <family val="2"/>
      </rPr>
      <t>8</t>
    </r>
  </si>
  <si>
    <r>
      <t>Moisture content</t>
    </r>
    <r>
      <rPr>
        <vertAlign val="superscript"/>
        <sz val="9"/>
        <color rgb="FF031795"/>
        <rFont val="Arial"/>
        <family val="2"/>
      </rPr>
      <t>32</t>
    </r>
  </si>
  <si>
    <r>
      <t>Lump premium</t>
    </r>
    <r>
      <rPr>
        <vertAlign val="superscript"/>
        <sz val="9"/>
        <color rgb="FF031795"/>
        <rFont val="Arial"/>
        <family val="2"/>
      </rPr>
      <t>10</t>
    </r>
  </si>
  <si>
    <r>
      <t>Fe premium</t>
    </r>
    <r>
      <rPr>
        <vertAlign val="superscript"/>
        <sz val="9"/>
        <color rgb="FF031795"/>
        <rFont val="Arial"/>
        <family val="2"/>
      </rPr>
      <t>10</t>
    </r>
  </si>
  <si>
    <r>
      <t>Other</t>
    </r>
    <r>
      <rPr>
        <vertAlign val="superscript"/>
        <sz val="9"/>
        <color rgb="FF031795"/>
        <rFont val="Arial"/>
        <family val="2"/>
      </rPr>
      <t>10</t>
    </r>
  </si>
  <si>
    <r>
      <t>Basket price (per PGM oz)</t>
    </r>
    <r>
      <rPr>
        <vertAlign val="superscript"/>
        <sz val="9"/>
        <color rgb="FF031795"/>
        <rFont val="Arial"/>
        <family val="2"/>
      </rPr>
      <t>14</t>
    </r>
  </si>
  <si>
    <r>
      <t>Weighted average steelmaking coal</t>
    </r>
    <r>
      <rPr>
        <vertAlign val="superscript"/>
        <sz val="9"/>
        <color rgb="FF031795"/>
        <rFont val="Arial"/>
        <family val="2"/>
      </rPr>
      <t>9</t>
    </r>
  </si>
  <si>
    <t>Manganese ($11m), Crop Nutrients ($(22)m), Exploration ($(60)m), corporate activities and unallocated costs ($5m).</t>
  </si>
  <si>
    <t xml:space="preserve">The realised price for proportionate share (19.2% Debswana, 50% Namibia) excluding the 3% trading margin achieved. </t>
  </si>
  <si>
    <t>Weighted average. Kumba: $2/t; Minas-Rio: $3/t.</t>
  </si>
  <si>
    <t>Weighted average. Kumba: $7/t; Minas-Rio: $4/t. Minas-Rio lower than previous period from lower corporate costs and favourable FX movements.</t>
  </si>
  <si>
    <t>Lower than previous period due to a smaller margin achieved on the sales of thermal coal by-product and a smaller favourable contribution from non-managed operations.</t>
  </si>
  <si>
    <t>Higher than previous period due to inventory movements.</t>
  </si>
  <si>
    <t>Moisture adjustment converts dry benchmark to wet product. Kumba: ~1.6%; Minas-Rio: ~9%.</t>
  </si>
  <si>
    <t>23-26 
(prev. 26-29)</t>
  </si>
  <si>
    <t>14-15.5</t>
  </si>
  <si>
    <t>~95 
(prev. ~90)</t>
  </si>
  <si>
    <t>130-140</t>
  </si>
  <si>
    <t>~550</t>
  </si>
  <si>
    <t>2024 unit cost guidance was set at the following spot FX:</t>
  </si>
  <si>
    <t xml:space="preserve">Total iron ore is the sum of Kumba and Minas-Rio on a wet basis. Kumba product is shipped with ~1.6% moisture and Minas-Rio product is shipped with ~9% moisture. 2024 Kumba: 35–37 Mt; Minas-Rio: 23–25 Mt. 2025 Kumba: 35–37 Mt; Minas-Rio: 22–24 Mt (impacted by pipeline inspection). 2026 Kumba: 35–37 Mt; Minas-Rio: 23–25 Mt. Kumba production is subject to the third-party rail and port availability and performance. </t>
  </si>
  <si>
    <t>Own mined</t>
  </si>
  <si>
    <t>Purchase of concentrate</t>
  </si>
  <si>
    <r>
      <t>Platinum Group Metals - M&amp;C</t>
    </r>
    <r>
      <rPr>
        <vertAlign val="superscript"/>
        <sz val="10"/>
        <color rgb="FF031795"/>
        <rFont val="Arial"/>
        <family val="2"/>
      </rPr>
      <t>3</t>
    </r>
    <r>
      <rPr>
        <b/>
        <sz val="10"/>
        <color rgb="FF031795"/>
        <rFont val="Arial"/>
        <family val="2"/>
      </rPr>
      <t xml:space="preserve"> by source:</t>
    </r>
  </si>
  <si>
    <t>2.1-2.3</t>
  </si>
  <si>
    <t>1.2-1.4</t>
  </si>
  <si>
    <t>0.9-1.1</t>
  </si>
  <si>
    <t>Production is 5E + gold PGMs produced metal in concentrate (M&amp;C) ounces. Includes own mined production and purchase of concentrate (POC) volumes – please see split in guidance table. The average metal in concentrate split by metal is Platinum: c.45%; Palladium: c.35% and Other: c.20%. POC volumes decline as agreements reach their contractual conclusion. Kroondal is expected to move from 100% third-party POC to a toll arrangement (4E metals) in H2 2024. In 2025, the Siyanda POC agreement will transition to a tolling arrangement (4E metals). At the end of 2026, the Sibanye-Stillwater toll agreement concludes (impacting POC due to the minor metal volumes retained). Production remains subject to the impact of Eskom load-curtailment.</t>
  </si>
  <si>
    <t>5E + gold produced refined ounces. Includes own mined production and purchased concentrate volumes. Production remains subject to the impact of Eskom load-curtailment.</t>
  </si>
  <si>
    <t xml:space="preserve">Production is on a 100% basis except for the Gahcho Kué joint operation, which is on an attributable 51% basis, and remains subject to trading conditions. Production has been revised lower as the business responds to the prolonged period of lower demand, higher than normal levels of inventory in the midstream, and a focus on working capital. Venetia continues to transition to underground operations, it is expected to ramp-up to steady-state levels of c.4Mctpa production over the next few years. 2026 production benefits from an expansion at Gahcho Kué. </t>
  </si>
  <si>
    <t>Production excludes thermal coal by-product and reflects the challenging operating environment of the longwalls due to the gas, depth and strata as well as the operating protocols. 2024 production guidance excludes Grosvenor in the second half of the year given the current uncertainties. 2025 and 2026 production guidance includes c.4.0Mtpa of production from Grosvenor. A planned longwall move at Moranbah is expected to take place during Q4 2024. A walk-on/walk-off longwall move at Aquila, that will have a minimal production impact, is scheduled in Q3 2024.</t>
  </si>
  <si>
    <t>Wet basis. Total iron ore unit cost is the weighted average of Kumba and Minas-Rio based on the mid-point of production guidance. Kumba 2024 unit cost is c.$38/tonne. Minas-Rio 2024 unit cost is c.$35/tonne. Kumba’s H1 2024 unit cost of $39/t is higher than guidance, reflecting the slightly stronger South African rand and the remaining benefit of the cost-out programme that will be realised in H2 2024, as planned. Minas-Rio’s H1 2024 unit cost of $33/t is lower than guidance, reflecting the benefit of slightly higher volumes in H1 2024.</t>
  </si>
  <si>
    <t>Unit cost is per own mined 5E + gold PGMs metal in concentrate ounce. The H1 2024 unit cost of $976/PGM ounce is higher than guidance, reflecting lower production and the slightly stronger South African rand. The remaining benefit of the cost-out programme will be realised in the second half of the year, as planned, which together with higher production will deliver guidance.</t>
  </si>
  <si>
    <t>Unit cost is based on De Beers’ share of production and has consequently been revised higher reflecting the lower production. The H1 2024 unit cost of $85/carat is lower than guidance, reflecting the impact of lower production volumes in the second half of the year. Near-term unit cost will be impacted by a low carat profile from Venetia as the underground ramps up and is subsequently expected to reach a steady-state of ~$75/ct from 2026.</t>
  </si>
  <si>
    <t xml:space="preserve">Steelmaking Coal FOB/t unit cost comprises of managed operations and excludes royalties. The H1 2024 unit cost of $125/tonne is higher than c.$115/tonne guidance prior to the Grosvenor incident, due to lower than expected production from the higher fixed cost underground operations at Moranbah and Aquila. 2024 unit cost guidance is impacted by second half costs at Grosvenor despite no associated production. </t>
  </si>
  <si>
    <r>
      <t>Nickel</t>
    </r>
    <r>
      <rPr>
        <vertAlign val="superscript"/>
        <sz val="10"/>
        <color rgb="FF031795"/>
        <rFont val="Arial"/>
        <family val="2"/>
      </rPr>
      <t>14</t>
    </r>
  </si>
  <si>
    <t>The H1 2024 unit cost of 505c/lb is lower than guidance, reflecting the benefit of slightly higher production in the first half of the year and lower input costs, primarily from energy cost efficiencies.</t>
  </si>
  <si>
    <t>~78%</t>
  </si>
  <si>
    <t xml:space="preserve">Copper business unit only. On a contained-metal basis. Total copper is the sum of Chile and Peru. Chile production guidance is subject to water availability and is lower for the next three years impacted by Los Bronces due to lower grades and continued ore hardness, with the smaller and less efficient of the two processing plants being put on care &amp; maintenance by the end of July 2024. In 2025, grades decline at all operations in Chile. In 2026, production benefits from improved grades at Collahuasi. Peru production in 2024 is weighted to the second half of the year, as a higher grade area of the mine is accessed. </t>
  </si>
  <si>
    <t>The total copper unit cost is the weighted average of Chile and Peru based on the mid-point of production guidance. Chile 2024 unit cost is c.190 c/lb. Peru 2024 unit cost is c.110 c/lb. In Chile, the H1 2024 unit cost of 176 c/lb was lower than guidance, reflecting the benefit of a weaker Chilean peso, with some cost savings from the expected plant closure already achieved. In Peru, the H1 2024 unit cost of 112 c/lb, was slightly higher than guidance, reflecting the weighting of production to the second half of the year.</t>
  </si>
  <si>
    <t>LME price, c/lb converted to $/tonne (2,204.62 lbs/tonne).</t>
  </si>
  <si>
    <t>Weighted average of Kumba: Platts 62% Fe CFR China; Minas-Rio: MB 65% Fe concentrate CFR. See price table above.</t>
  </si>
  <si>
    <t>Weighted average of HCC/PCI prices, FOB Aus. See Steelmaking Coal blended price table above.</t>
  </si>
  <si>
    <t xml:space="preserve">Kumba: 64.1% Fe content, ~64% of volume attracting lump premium; Minas-Rio: ~67% Fe content, pellet feed. Includes ‘other’ of product premium and provisional pricing. See Iron Ore realised price table above, difference exists in “Other” total due to rounding. </t>
  </si>
  <si>
    <t>Sales volumes ~78% HCC, averaging 99% realisation of quoted low vol HCC price. Weighted average premium realised in H1 2024, primarily due to averaging 122% realisation of quoted low vol PCI price and timing of steelmaking coal sales.</t>
  </si>
  <si>
    <t xml:space="preserve">Provisional pricing &amp; timing differences on sales. </t>
  </si>
  <si>
    <t>Freight and moisture. See Iron Ore realised price table above.</t>
  </si>
  <si>
    <t>Price for basket of own mined product per 5E + gold PGM ounce. See PGMs basket price table above.</t>
  </si>
  <si>
    <t>Royalties for Copper Chile &amp; Peru are generally recorded in the income tax expense line, after EBITDA. From 2024, the new Chile mining royalty on sales impacts EBITDA (as well as income tax expense); during H1 2024, it had a 2c/lb EBITDA impact.</t>
  </si>
  <si>
    <t xml:space="preserve">Weighted average. Chile: 35c/lb; Peru: 47c/lb. Chile is lower than previous period due to cost efficiencies and lower corporate costs, as well as a favourable rehabilitation provision adjustment and FX movement, which offset the impact from lower inventory movements. Peru is higher than previous period primarily due to unfavourable FX movements. </t>
  </si>
  <si>
    <t>Lower than previous period primarily reflecting higher sales volumes partially offset by increase in loss from associates and costs relating to metal inventory.</t>
  </si>
  <si>
    <t>Lower than previous period primarily due to the fair value gain of $127 million recognised in H1 2024 in relation to a non-diamond royalty right.</t>
  </si>
  <si>
    <t>Principally processing &amp; trading of product purchased from third parties and non-equity product.</t>
  </si>
  <si>
    <t>Reflects normalisation in the purchase of concentrate (POC) margin, as PGM prices were more stable in the first half of 2024.</t>
  </si>
  <si>
    <t xml:space="preserve">Weighted average based on EBITDA. Chile: ~83%; Peru: ~60%. </t>
  </si>
  <si>
    <r>
      <rPr>
        <b/>
        <sz val="9"/>
        <color rgb="FF031795"/>
        <rFont val="Arial"/>
        <family val="2"/>
      </rPr>
      <t>Disclaimer:</t>
    </r>
    <r>
      <rPr>
        <sz val="9"/>
        <color rgb="FF031795"/>
        <rFont val="Arial"/>
        <family val="2"/>
      </rPr>
      <t xml:space="preserve"> This document has been prepared by Anglo American plc (“Anglo American”) and comprises the written materials/slides for a presentation concerning Anglo American. By attending this presentation and/or reviewing this document you agree to be bound by the following conditions. The release, presentation, publication or distribution of this document, in whole or in part, in certain jurisdictions may be restricted by law or regulation and persons into whose possession this document comes should inform themselves about, and observe, any such restrictions.
This document is for information purposes only and does not constitute, nor is to be construed as, an offer to sell or the recommendation, solicitation, inducement or offer to buy, subscribe for or sell shares in Anglo American or any other securities by Anglo American or any other party. Further, it should not be treated as giving investment, legal, accounting, regulatory, taxation or other advice and has no regard to the specific investment or other objectives, financial situation or particular needs of any recipient.
No representation or warranty, either express or implied, is provided, nor is any duty of care, responsibility or liability assumed, in each case in relation to the accuracy, completeness or reliability of the information contained herein. None of Anglo American or each of its affiliates, advisors or representatives shall have any liability whatsoever (in negligence or otherwise) for any loss or damage of whatever nature, howsoever arising, from any use of, or reliance on, this material or otherwise arising in connection with this material.
</t>
    </r>
    <r>
      <rPr>
        <b/>
        <sz val="9"/>
        <color rgb="FF031795"/>
        <rFont val="Arial"/>
        <family val="2"/>
      </rPr>
      <t>Forward-looking statements and third party information</t>
    </r>
    <r>
      <rPr>
        <sz val="9"/>
        <color rgb="FF031795"/>
        <rFont val="Arial"/>
        <family val="2"/>
      </rPr>
      <t xml:space="preserve">
This document includes forward-looking statements. All statements other than statements of historical facts included in this document, including, without limitation, those regarding Anglo American’s financial position, business, acquisition and divestment strategy, dividend policy, plans and objectives of management for future operations, prospects and projects (including development plans and objectives relating to Anglo American’s products, production forecasts and Ore Reserve and Mineral Resource positions) and sustainability performance related (including environmental, social and governance) goals, ambitions, targets, visions, milestones and aspirations, are forward-looking statements. By their nature, such forward-looking statements involve known and unknown risks, uncertainties and other factors which may cause the actual results, performance or achievements of Anglo American or industry results to be materially different from any future results, performance or achievements expressed or implied by such forward-looking statements.
Such forward-looking statements are based on numerous assumptions regarding Anglo American’s present and future business strategies and the environment in which Anglo American will operate in the future. Important factors that could cause Anglo American’s actual results, performance or achievements to differ materially from those in the forward-looking statements include, among others, levels of actual production during any period, levels of global demand and product prices, unanticipated downturns in business relationships with customers or their purchases from Anglo American, mineral resource exploration and project development capabilities and delivery, recovery rates and other operational capabilities, safety, health or environmental incidents, the effects of global pandemics and outbreaks of infectious diseases, the impact of attacks from third parties on our information systems, natural catastrophes or adverse geological conditions, climate change and extreme weather events, the outcome of litigation or regulatory proceedings, the availability of mining and processing equipment, the ability to obtain key inputs in a timely manner, the ability to produce and transport products profitably, the availability of necessary infrastructure (including transportation) services, the development, efficacy and adoption of new or competing technology, challenges in realising resource estimates or discovering new economic mineralisation, the impact of foreign currency exchange rates on market prices and operating costs, the availability of sufficient credit, liquidity and counterparty risks, the effects of inflation, terrorism, war, conflict, political or civil unrest, uncertainty, tensions and disputes and economic and financial conditions around the world, evolving societal and stakeholder requirements and expectations, shortages of skilled employees, unexpected difficulties relating to acquisitions or divestitures, competitive pressures and the actions of competitors, activities by courts, regulators and governmental authorities such as in relation to permitting or forcing closure of mines and ceasing of operations or maintenance of Anglo American’s assets and changes in taxation or safety, health, environmental or other types of regulation in the countries where Anglo American operates, conflicts over land and resource ownership rights and such other risk factors identified in Anglo American’s most recent Annual Report. Forward-looking statements should, therefore, be construed in light of such risk factors and undue reliance should not be placed on forward-looking statements. These forward-looking statements speak only as of the date of this document. Anglo American expressly disclaims any obligation or undertaking (except as required by applicable law, the City Code on Takeovers and Mergers, the UK Listing Rules, the Disclosure Guidance and Transparency Rules of the Financial Conduct Authority, the Listings Requirements of the securities exchange of the JSE Limited in South Africa, the SIX Swiss Exchange, the Botswana Stock Exchange and the Namibian Stock Exchange and any other applicable regulations) to release publicly any updates or revisions to any forward-looking statement contained herein to reflect any change in Anglo American’s expectations with regard thereto or any change in events, conditions or circumstances on which any such statement is based.
Nothing in this document should be interpreted to mean that future earnings per share of Anglo American will necessarily match or exceed its historical published earnings per share. Certain statistical and other information included in this document is sourced from third party sources (including, but not limited to, externally conducted studies and trials). As such it has not been independently verified and presents the views of those third parties, but may not necessarily correspond to the views held by Anglo American and Anglo American expressly disclaims any responsibility for, or liability in respect of, such information.
</t>
    </r>
    <r>
      <rPr>
        <b/>
        <sz val="9"/>
        <color rgb="FF031795"/>
        <rFont val="Arial"/>
        <family val="2"/>
      </rPr>
      <t xml:space="preserve">Group terminology
</t>
    </r>
    <r>
      <rPr>
        <sz val="9"/>
        <color rgb="FF031795"/>
        <rFont val="Arial"/>
        <family val="2"/>
      </rPr>
      <t xml:space="preserve">In this document, references to “Anglo American”, the “Anglo American Group”, the “Group”, “we”, “us”, and “our” are to refer to either Anglo American plc and its subsidiaries and/or those who work for them generally, or where it is not necessary to refer to a particular entity, entities or persons. The use of those generic terms herein is for convenience only, and is in no way indicative of how the Anglo American Group or any entity within it is structured, managed or controlled. Anglo American subsidiaries, and their management, are responsible for their own day-to-day operations, including but not limited to securing and maintaining all relevant licences and permits, operational adaptation and implementation of Group policies, management, training and any applicable local grievance mechanisms. Anglo American produces group-wide policies and procedures to ensure best uniform practices and standardisation across the Anglo American Group but is not responsible for the day to day implementation of such policies. Such policies and procedures constitute prescribed minimum standards only. Group operating subsidiaries are responsible for adapting those policies and procedures to reflect local conditions where appropriate, and for implementation, oversight and monitoring within their specific businesses.
</t>
    </r>
    <r>
      <rPr>
        <b/>
        <sz val="9"/>
        <color rgb="FF031795"/>
        <rFont val="Arial"/>
        <family val="2"/>
      </rPr>
      <t xml:space="preserve">
No Investment Advice</t>
    </r>
    <r>
      <rPr>
        <sz val="9"/>
        <color rgb="FF031795"/>
        <rFont val="Arial"/>
        <family val="2"/>
      </rPr>
      <t xml:space="preserve">
This document has been prepared without reference to your particular investment objectives, financial situation, taxation position and particular needs. It is important that you view this document in its entirety. If you are in any doubt in relation to these matters, you should consult your stockbroker, bank manager, solicitor, accountant, taxation adviser or other independent financial adviser (where applicable, as authorised under the Financial Services and Markets Act 2000 in the UK, or in South Africa, under the Financial Advisory and Intermediary Services Act 37 of 2002 or under any other applicable legislation).
</t>
    </r>
    <r>
      <rPr>
        <b/>
        <sz val="9"/>
        <color rgb="FF031795"/>
        <rFont val="Arial"/>
        <family val="2"/>
      </rPr>
      <t xml:space="preserve">Alternative Performance Measures
</t>
    </r>
    <r>
      <rPr>
        <sz val="9"/>
        <color rgb="FF031795"/>
        <rFont val="Arial"/>
        <family val="2"/>
      </rPr>
      <t xml:space="preserve">Throughout this document a range of financial and non-financial measures are used to assess our performance, including a number of financial measures that are not defined or specified under IFRS (International Financial Reporting Standards), which are termed ‘Alternative Performance Measures’ (APMs). Management uses these measures to monitor the Group’s financial performance alongside IFRS measures to improve the comparability of information between reporting periods and the businesses. These APMs should be considered in addition to, and not as a substitute for, or as superior to, measures of financial performance, financial position or cash flows reported in accordance with IFRS. APMs are not uniformly defined by all companies, including those in the Group’s industry. Accordingly, it may not be comparable with similarly titled measures and disclosures by other companies.
</t>
    </r>
  </si>
  <si>
    <r>
      <t xml:space="preserve">©Anglo American Services (UK) Ltd 2024.                                </t>
    </r>
    <r>
      <rPr>
        <vertAlign val="superscript"/>
        <sz val="10"/>
        <color rgb="FF031795"/>
        <rFont val="Arial"/>
        <family val="2"/>
      </rPr>
      <t>TM</t>
    </r>
    <r>
      <rPr>
        <sz val="10"/>
        <color rgb="FF031795"/>
        <rFont val="Arial"/>
        <family val="2"/>
      </rPr>
      <t xml:space="preserve"> and         </t>
    </r>
    <r>
      <rPr>
        <vertAlign val="superscript"/>
        <sz val="10"/>
        <color rgb="FF031795"/>
        <rFont val="Arial"/>
        <family val="2"/>
      </rPr>
      <t>TM</t>
    </r>
    <r>
      <rPr>
        <sz val="10"/>
        <color rgb="FF031795"/>
        <rFont val="Arial"/>
        <family val="2"/>
      </rPr>
      <t xml:space="preserve"> are trade marks of Anglo American Services (UK) Ltd.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</si>
</sst>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_-* #,##0_-;\-* #,##0_-;_-* &quot;-&quot;??_-;_-@_-"/>
    <numFmt numFmtId="165" formatCode="#,##0;\(#,##0\);\-"/>
    <numFmt numFmtId="166" formatCode="\$#,##0&quot;/t&quot;;\(#,##0\);\-"/>
    <numFmt numFmtId="167" formatCode="\$#,##0&quot;/ct&quot;;\(#,##0\);\-"/>
    <numFmt numFmtId="168" formatCode="#,##0.0&quot;Mct&quot;;\(#,##0.0\);\-"/>
    <numFmt numFmtId="169" formatCode="#,##0.0&quot;kt&quot;;\(#,##0.0\);\-"/>
    <numFmt numFmtId="170" formatCode="#,##0&quot;kt&quot;;\(#,##0\);\-"/>
    <numFmt numFmtId="171" formatCode="\$#,##0&quot;/oz&quot;;\(#,##0\);\-"/>
    <numFmt numFmtId="172" formatCode="#,##0.0&quot;Mt&quot;;\(#,##0.0\);\-"/>
    <numFmt numFmtId="173" formatCode="\$#,##0&quot;/t&quot;;\$\(#,##0\)&quot;/t&quot;;\-"/>
    <numFmt numFmtId="174" formatCode="#,##0&quot;koz&quot;;\(#,##0\);\-"/>
    <numFmt numFmtId="175" formatCode="\$#,##0&quot;/oz&quot;;\$\(#,##0\)&quot;/oz&quot;;\-"/>
    <numFmt numFmtId="176" formatCode="\$#,##0&quot;m&quot;;\(#,##0\);\-"/>
    <numFmt numFmtId="177" formatCode="0.0&quot;Mct&quot;"/>
    <numFmt numFmtId="178" formatCode="\$#,##0.0&quot;/t&quot;;\(#,##0.0\);\-"/>
  </numFmts>
  <fonts count="25" x14ac:knownFonts="1">
    <font>
      <sz val="11"/>
      <color theme="1"/>
      <name val="Calibri"/>
      <family val="2"/>
      <scheme val="minor"/>
    </font>
    <font>
      <sz val="11"/>
      <color theme="1"/>
      <name val="Calibri"/>
      <family val="2"/>
      <scheme val="minor"/>
    </font>
    <font>
      <sz val="9"/>
      <color theme="1"/>
      <name val="Arial"/>
      <family val="2"/>
    </font>
    <font>
      <sz val="9"/>
      <color indexed="81"/>
      <name val="Tahoma"/>
      <family val="2"/>
    </font>
    <font>
      <sz val="9"/>
      <color rgb="FF031795"/>
      <name val="Arial"/>
      <family val="2"/>
    </font>
    <font>
      <sz val="18"/>
      <name val="Arial"/>
      <family val="2"/>
    </font>
    <font>
      <sz val="11"/>
      <color rgb="FF9C5700"/>
      <name val="Calibri"/>
      <family val="2"/>
      <scheme val="minor"/>
    </font>
    <font>
      <b/>
      <sz val="9"/>
      <color rgb="FF031795"/>
      <name val="Arial"/>
      <family val="2"/>
    </font>
    <font>
      <sz val="11"/>
      <color theme="1"/>
      <name val="Arial"/>
      <family val="2"/>
    </font>
    <font>
      <vertAlign val="superscript"/>
      <sz val="9"/>
      <color rgb="FF031795"/>
      <name val="Arial"/>
      <family val="2"/>
    </font>
    <font>
      <sz val="10"/>
      <color rgb="FF031795"/>
      <name val="Arial"/>
      <family val="2"/>
    </font>
    <font>
      <sz val="18"/>
      <color rgb="FF031795"/>
      <name val="Arial"/>
      <family val="2"/>
    </font>
    <font>
      <vertAlign val="superscript"/>
      <sz val="10"/>
      <color rgb="FF031795"/>
      <name val="Arial"/>
      <family val="2"/>
    </font>
    <font>
      <i/>
      <sz val="10"/>
      <color rgb="FF031795"/>
      <name val="Arial"/>
      <family val="2"/>
    </font>
    <font>
      <i/>
      <sz val="9"/>
      <color rgb="FF031795"/>
      <name val="Arial"/>
      <family val="2"/>
    </font>
    <font>
      <b/>
      <sz val="10"/>
      <color rgb="FF002776"/>
      <name val="Arial"/>
      <family val="2"/>
    </font>
    <font>
      <b/>
      <sz val="20"/>
      <color rgb="FF031795"/>
      <name val="Arial"/>
      <family val="2"/>
    </font>
    <font>
      <sz val="20"/>
      <color rgb="FF031795"/>
      <name val="Arial"/>
      <family val="2"/>
    </font>
    <font>
      <sz val="20"/>
      <color rgb="FF002776"/>
      <name val="Arial"/>
      <family val="2"/>
    </font>
    <font>
      <b/>
      <sz val="10"/>
      <color rgb="FF031795"/>
      <name val="Arial"/>
      <family val="2"/>
    </font>
    <font>
      <sz val="9"/>
      <color rgb="FF031795"/>
      <name val="Calibri"/>
      <family val="2"/>
      <scheme val="minor"/>
    </font>
    <font>
      <b/>
      <sz val="14"/>
      <color rgb="FF031795"/>
      <name val="Arial"/>
      <family val="2"/>
    </font>
    <font>
      <b/>
      <sz val="18"/>
      <color rgb="FF031795"/>
      <name val="Arial"/>
      <family val="2"/>
    </font>
    <font>
      <sz val="11"/>
      <color rgb="FFFF0000"/>
      <name val="Arial"/>
      <family val="2"/>
    </font>
    <font>
      <b/>
      <sz val="9"/>
      <color theme="0"/>
      <name val="Arial"/>
      <family val="2"/>
    </font>
  </fonts>
  <fills count="6">
    <fill>
      <patternFill patternType="none"/>
    </fill>
    <fill>
      <patternFill patternType="gray125"/>
    </fill>
    <fill>
      <patternFill patternType="solid">
        <fgColor theme="0"/>
        <bgColor indexed="64"/>
      </patternFill>
    </fill>
    <fill>
      <patternFill patternType="solid">
        <fgColor rgb="FFEAF2FE"/>
        <bgColor indexed="64"/>
      </patternFill>
    </fill>
    <fill>
      <patternFill patternType="solid">
        <fgColor rgb="FFFFEB9C"/>
      </patternFill>
    </fill>
    <fill>
      <patternFill patternType="solid">
        <fgColor rgb="FF031795"/>
        <bgColor indexed="64"/>
      </patternFill>
    </fill>
  </fills>
  <borders count="32">
    <border>
      <left/>
      <right/>
      <top/>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top/>
      <bottom style="thick">
        <color rgb="FF00B0F0"/>
      </bottom>
      <diagonal/>
    </border>
    <border>
      <left/>
      <right/>
      <top/>
      <bottom style="thick">
        <color rgb="FF00B0F0"/>
      </bottom>
      <diagonal/>
    </border>
    <border>
      <left/>
      <right style="thick">
        <color rgb="FF00B0F0"/>
      </right>
      <top/>
      <bottom style="thick">
        <color rgb="FF00B0F0"/>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rgb="FFD2492A"/>
      </left>
      <right/>
      <top style="thick">
        <color rgb="FFD2492A"/>
      </top>
      <bottom/>
      <diagonal/>
    </border>
    <border>
      <left/>
      <right/>
      <top style="thick">
        <color rgb="FFD2492A"/>
      </top>
      <bottom/>
      <diagonal/>
    </border>
    <border>
      <left/>
      <right style="thick">
        <color rgb="FFD2492A"/>
      </right>
      <top style="thick">
        <color rgb="FFD2492A"/>
      </top>
      <bottom/>
      <diagonal/>
    </border>
    <border>
      <left style="thick">
        <color rgb="FFD2492A"/>
      </left>
      <right/>
      <top/>
      <bottom style="thick">
        <color rgb="FFD2492A"/>
      </bottom>
      <diagonal/>
    </border>
    <border>
      <left/>
      <right/>
      <top/>
      <bottom style="thick">
        <color rgb="FFD2492A"/>
      </bottom>
      <diagonal/>
    </border>
    <border>
      <left/>
      <right style="thick">
        <color rgb="FFD2492A"/>
      </right>
      <top/>
      <bottom style="thick">
        <color rgb="FFD2492A"/>
      </bottom>
      <diagonal/>
    </border>
    <border>
      <left/>
      <right/>
      <top style="thin">
        <color rgb="FF031795"/>
      </top>
      <bottom/>
      <diagonal/>
    </border>
    <border>
      <left/>
      <right/>
      <top style="thin">
        <color rgb="FF031795"/>
      </top>
      <bottom style="medium">
        <color rgb="FFFFFFFF"/>
      </bottom>
      <diagonal/>
    </border>
    <border>
      <left/>
      <right/>
      <top style="medium">
        <color rgb="FFFFFFFF"/>
      </top>
      <bottom/>
      <diagonal/>
    </border>
    <border>
      <left/>
      <right/>
      <top/>
      <bottom style="thin">
        <color rgb="FF031795"/>
      </bottom>
      <diagonal/>
    </border>
    <border>
      <left style="medium">
        <color rgb="FFFFFFFF"/>
      </left>
      <right style="medium">
        <color rgb="FFFFFFFF"/>
      </right>
      <top style="thin">
        <color rgb="FF031795"/>
      </top>
      <bottom style="thin">
        <color rgb="FF03179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4" borderId="0" applyNumberFormat="0" applyBorder="0" applyAlignment="0" applyProtection="0"/>
  </cellStyleXfs>
  <cellXfs count="109">
    <xf numFmtId="0" fontId="0" fillId="0" borderId="0" xfId="0"/>
    <xf numFmtId="0" fontId="0" fillId="2" borderId="0" xfId="0" applyFill="1"/>
    <xf numFmtId="0" fontId="2" fillId="2" borderId="0" xfId="0" applyFont="1" applyFill="1"/>
    <xf numFmtId="0" fontId="4" fillId="2" borderId="0" xfId="0" applyFont="1" applyFill="1"/>
    <xf numFmtId="9" fontId="4" fillId="2" borderId="0" xfId="2" applyFont="1" applyFill="1"/>
    <xf numFmtId="0" fontId="5" fillId="0" borderId="22" xfId="0" applyFont="1" applyBorder="1" applyAlignment="1">
      <alignment wrapText="1"/>
    </xf>
    <xf numFmtId="0" fontId="8" fillId="2" borderId="0" xfId="0" applyFont="1" applyFill="1"/>
    <xf numFmtId="0" fontId="8" fillId="2" borderId="0" xfId="0" applyFont="1" applyFill="1" applyAlignment="1">
      <alignment horizontal="center"/>
    </xf>
    <xf numFmtId="0" fontId="4" fillId="2" borderId="20" xfId="0" applyFont="1" applyFill="1" applyBorder="1" applyAlignment="1">
      <alignment horizontal="left" vertical="center" wrapText="1" readingOrder="1"/>
    </xf>
    <xf numFmtId="0" fontId="15" fillId="3" borderId="0" xfId="0" applyFont="1" applyFill="1" applyAlignment="1">
      <alignment horizontal="left" vertical="center" wrapText="1" readingOrder="1"/>
    </xf>
    <xf numFmtId="164" fontId="4" fillId="2" borderId="0" xfId="1" applyNumberFormat="1" applyFont="1" applyFill="1" applyAlignment="1">
      <alignment horizontal="right" vertical="center" wrapText="1" readingOrder="1"/>
    </xf>
    <xf numFmtId="0" fontId="4" fillId="2" borderId="0" xfId="0" applyFont="1" applyFill="1" applyAlignment="1">
      <alignment horizontal="right" vertical="center" wrapText="1" readingOrder="1"/>
    </xf>
    <xf numFmtId="0" fontId="4" fillId="2" borderId="0" xfId="0" applyFont="1" applyFill="1" applyAlignment="1">
      <alignment horizontal="left" vertical="center" readingOrder="1"/>
    </xf>
    <xf numFmtId="0" fontId="19" fillId="2" borderId="22" xfId="0" applyFont="1" applyFill="1" applyBorder="1" applyAlignment="1">
      <alignment horizontal="center" vertical="center" wrapText="1" readingOrder="1"/>
    </xf>
    <xf numFmtId="0" fontId="19" fillId="0" borderId="23" xfId="0" applyFont="1" applyBorder="1" applyAlignment="1">
      <alignment horizontal="left" vertical="center" wrapText="1" readingOrder="1"/>
    </xf>
    <xf numFmtId="0" fontId="10" fillId="0" borderId="23" xfId="0" applyFont="1" applyBorder="1" applyAlignment="1">
      <alignment horizontal="center" vertical="center" wrapText="1" readingOrder="1"/>
    </xf>
    <xf numFmtId="0" fontId="17" fillId="2" borderId="0" xfId="0" applyFont="1" applyFill="1" applyAlignment="1">
      <alignment horizontal="left"/>
    </xf>
    <xf numFmtId="0" fontId="18" fillId="2" borderId="0" xfId="0" applyFont="1" applyFill="1" applyAlignment="1">
      <alignment horizontal="left" vertical="center"/>
    </xf>
    <xf numFmtId="0" fontId="16" fillId="2" borderId="0" xfId="0" applyFont="1" applyFill="1" applyAlignment="1">
      <alignment vertical="center"/>
    </xf>
    <xf numFmtId="0" fontId="7" fillId="3" borderId="0" xfId="0" applyFont="1" applyFill="1" applyAlignment="1">
      <alignment horizontal="right" wrapText="1" readingOrder="1"/>
    </xf>
    <xf numFmtId="0" fontId="20" fillId="2" borderId="0" xfId="0" applyFont="1" applyFill="1"/>
    <xf numFmtId="0" fontId="4" fillId="2" borderId="0" xfId="0" applyFont="1" applyFill="1" applyAlignment="1">
      <alignment horizontal="left" vertical="center" wrapText="1" readingOrder="1"/>
    </xf>
    <xf numFmtId="166" fontId="7" fillId="2" borderId="19" xfId="0" applyNumberFormat="1" applyFont="1" applyFill="1" applyBorder="1" applyAlignment="1">
      <alignment horizontal="right" vertical="center"/>
    </xf>
    <xf numFmtId="0" fontId="19" fillId="3" borderId="0" xfId="0" applyFont="1" applyFill="1" applyAlignment="1">
      <alignment horizontal="left" vertical="center" wrapText="1" readingOrder="1"/>
    </xf>
    <xf numFmtId="0" fontId="7" fillId="2" borderId="0" xfId="0" applyFont="1" applyFill="1"/>
    <xf numFmtId="166" fontId="8" fillId="2" borderId="0" xfId="0" applyNumberFormat="1" applyFont="1" applyFill="1"/>
    <xf numFmtId="178" fontId="23" fillId="2" borderId="0" xfId="0" applyNumberFormat="1" applyFont="1" applyFill="1"/>
    <xf numFmtId="0" fontId="8" fillId="0" borderId="0" xfId="0" applyFont="1"/>
    <xf numFmtId="0" fontId="7" fillId="0" borderId="19" xfId="0" applyFont="1" applyBorder="1" applyAlignment="1">
      <alignment horizontal="left" vertical="center" wrapText="1" readingOrder="1"/>
    </xf>
    <xf numFmtId="0" fontId="4" fillId="0" borderId="0" xfId="0" applyFont="1" applyAlignment="1">
      <alignment horizontal="left" vertical="center" wrapText="1" readingOrder="1"/>
    </xf>
    <xf numFmtId="0" fontId="4" fillId="0" borderId="21" xfId="0" applyFont="1" applyBorder="1" applyAlignment="1">
      <alignment horizontal="left" vertical="center" wrapText="1" readingOrder="1"/>
    </xf>
    <xf numFmtId="0" fontId="4" fillId="0" borderId="0" xfId="0" applyFont="1" applyAlignment="1">
      <alignment vertical="center"/>
    </xf>
    <xf numFmtId="0" fontId="10" fillId="2" borderId="0" xfId="0" applyFont="1" applyFill="1" applyAlignment="1">
      <alignment horizontal="left" vertical="center" wrapText="1" readingOrder="1"/>
    </xf>
    <xf numFmtId="0" fontId="19" fillId="2" borderId="19" xfId="0" applyFont="1" applyFill="1" applyBorder="1" applyAlignment="1">
      <alignment horizontal="left" vertical="center" wrapText="1" readingOrder="1"/>
    </xf>
    <xf numFmtId="0" fontId="13" fillId="2" borderId="0" xfId="0" applyFont="1" applyFill="1" applyAlignment="1">
      <alignment horizontal="left" vertical="center" wrapText="1" readingOrder="1"/>
    </xf>
    <xf numFmtId="166" fontId="4" fillId="0" borderId="0" xfId="0" applyNumberFormat="1" applyFont="1" applyAlignment="1">
      <alignment horizontal="right" vertical="center"/>
    </xf>
    <xf numFmtId="173" fontId="4" fillId="0" borderId="0" xfId="0" applyNumberFormat="1" applyFont="1" applyAlignment="1">
      <alignment horizontal="right" vertical="center"/>
    </xf>
    <xf numFmtId="166" fontId="7" fillId="0" borderId="19" xfId="0" applyNumberFormat="1" applyFont="1" applyBorder="1" applyAlignment="1">
      <alignment horizontal="right" vertical="center"/>
    </xf>
    <xf numFmtId="174" fontId="4" fillId="0" borderId="0" xfId="0" applyNumberFormat="1" applyFont="1" applyAlignment="1">
      <alignment horizontal="right" vertical="center"/>
    </xf>
    <xf numFmtId="171" fontId="4" fillId="0" borderId="0" xfId="0" applyNumberFormat="1" applyFont="1" applyAlignment="1">
      <alignment horizontal="right" vertical="center"/>
    </xf>
    <xf numFmtId="176" fontId="4" fillId="0" borderId="0" xfId="0" applyNumberFormat="1" applyFont="1" applyAlignment="1">
      <alignment horizontal="right" vertical="center"/>
    </xf>
    <xf numFmtId="0" fontId="11" fillId="0" borderId="0" xfId="0" applyFont="1" applyAlignment="1">
      <alignment horizontal="right" vertical="center" wrapText="1"/>
    </xf>
    <xf numFmtId="0" fontId="11" fillId="0" borderId="20" xfId="0" applyFont="1" applyBorder="1" applyAlignment="1">
      <alignment horizontal="right" vertical="center" wrapText="1"/>
    </xf>
    <xf numFmtId="176" fontId="4" fillId="0" borderId="19" xfId="1" applyNumberFormat="1" applyFont="1" applyFill="1" applyBorder="1" applyAlignment="1">
      <alignment horizontal="right" vertical="center" wrapText="1" readingOrder="1"/>
    </xf>
    <xf numFmtId="0" fontId="11" fillId="0" borderId="21" xfId="0" applyFont="1" applyBorder="1" applyAlignment="1">
      <alignment horizontal="right" vertical="center" wrapText="1"/>
    </xf>
    <xf numFmtId="0" fontId="22" fillId="0" borderId="19" xfId="0" applyFont="1" applyBorder="1" applyAlignment="1">
      <alignment horizontal="right" vertical="center" wrapText="1"/>
    </xf>
    <xf numFmtId="171" fontId="7" fillId="0" borderId="19" xfId="0" applyNumberFormat="1" applyFont="1" applyBorder="1" applyAlignment="1">
      <alignment horizontal="right" vertical="center"/>
    </xf>
    <xf numFmtId="172" fontId="4" fillId="0" borderId="0" xfId="0" applyNumberFormat="1" applyFont="1" applyAlignment="1">
      <alignment horizontal="right" vertical="center"/>
    </xf>
    <xf numFmtId="172" fontId="7" fillId="0" borderId="19" xfId="0" applyNumberFormat="1" applyFont="1" applyBorder="1" applyAlignment="1">
      <alignment horizontal="right" vertical="center"/>
    </xf>
    <xf numFmtId="0" fontId="8" fillId="0" borderId="0" xfId="0" applyFont="1" applyAlignment="1">
      <alignment horizontal="center"/>
    </xf>
    <xf numFmtId="170" fontId="4" fillId="0" borderId="0" xfId="0" applyNumberFormat="1" applyFont="1" applyAlignment="1">
      <alignment horizontal="right" vertical="center"/>
    </xf>
    <xf numFmtId="165" fontId="4" fillId="0" borderId="0" xfId="0" applyNumberFormat="1" applyFont="1" applyAlignment="1">
      <alignment horizontal="right" vertical="center"/>
    </xf>
    <xf numFmtId="165" fontId="7" fillId="0" borderId="19" xfId="0" applyNumberFormat="1" applyFont="1" applyBorder="1" applyAlignment="1">
      <alignment horizontal="right" vertical="center"/>
    </xf>
    <xf numFmtId="0" fontId="14" fillId="0" borderId="0" xfId="0" applyFont="1" applyAlignment="1">
      <alignment horizontal="right" vertical="center" wrapText="1" readingOrder="1"/>
    </xf>
    <xf numFmtId="169" fontId="4" fillId="0" borderId="0" xfId="0" applyNumberFormat="1" applyFont="1" applyAlignment="1">
      <alignment horizontal="right" vertical="center"/>
    </xf>
    <xf numFmtId="9" fontId="14" fillId="0" borderId="0" xfId="0" applyNumberFormat="1" applyFont="1" applyAlignment="1">
      <alignment horizontal="right" vertical="center" wrapText="1" readingOrder="1"/>
    </xf>
    <xf numFmtId="175" fontId="4" fillId="0" borderId="0" xfId="0" applyNumberFormat="1" applyFont="1" applyAlignment="1">
      <alignment horizontal="right" vertical="center"/>
    </xf>
    <xf numFmtId="168" fontId="4" fillId="0" borderId="0" xfId="0" applyNumberFormat="1" applyFont="1" applyAlignment="1">
      <alignment horizontal="right" vertical="center"/>
    </xf>
    <xf numFmtId="167" fontId="7" fillId="0" borderId="19" xfId="0" applyNumberFormat="1" applyFont="1" applyBorder="1" applyAlignment="1">
      <alignment horizontal="right" vertical="center"/>
    </xf>
    <xf numFmtId="167" fontId="4" fillId="0" borderId="0" xfId="0" applyNumberFormat="1" applyFont="1" applyAlignment="1">
      <alignment horizontal="right" vertical="center"/>
    </xf>
    <xf numFmtId="0" fontId="11" fillId="0" borderId="19" xfId="0" applyFont="1" applyBorder="1" applyAlignment="1">
      <alignment horizontal="right" vertical="center" wrapText="1"/>
    </xf>
    <xf numFmtId="0" fontId="8" fillId="2" borderId="27" xfId="0" applyFont="1" applyFill="1" applyBorder="1"/>
    <xf numFmtId="0" fontId="8" fillId="2" borderId="28" xfId="0" applyFont="1" applyFill="1" applyBorder="1"/>
    <xf numFmtId="0" fontId="8" fillId="2" borderId="29" xfId="0" applyFont="1" applyFill="1" applyBorder="1"/>
    <xf numFmtId="0" fontId="8" fillId="2" borderId="30" xfId="0" applyFont="1" applyFill="1" applyBorder="1"/>
    <xf numFmtId="0" fontId="8" fillId="2" borderId="31" xfId="0" applyFont="1" applyFill="1" applyBorder="1"/>
    <xf numFmtId="0" fontId="10" fillId="0" borderId="0" xfId="0" applyFont="1"/>
    <xf numFmtId="0" fontId="4" fillId="2" borderId="0" xfId="0" applyFont="1" applyFill="1" applyAlignment="1">
      <alignment horizontal="left" vertical="top" readingOrder="1"/>
    </xf>
    <xf numFmtId="0" fontId="24" fillId="5" borderId="0" xfId="0" applyFont="1" applyFill="1" applyAlignment="1">
      <alignment horizontal="left" vertical="center" wrapText="1" readingOrder="1"/>
    </xf>
    <xf numFmtId="0" fontId="10" fillId="0" borderId="0" xfId="0" applyFont="1" applyAlignment="1">
      <alignment horizontal="left" vertical="center" wrapText="1" readingOrder="1"/>
    </xf>
    <xf numFmtId="0" fontId="4" fillId="0" borderId="0" xfId="0" applyFont="1" applyAlignment="1">
      <alignment horizontal="left" vertical="center" readingOrder="1"/>
    </xf>
    <xf numFmtId="177" fontId="4" fillId="0" borderId="0" xfId="0" applyNumberFormat="1" applyFont="1" applyAlignment="1">
      <alignment horizontal="left" vertical="center" readingOrder="1"/>
    </xf>
    <xf numFmtId="0" fontId="4" fillId="0" borderId="0" xfId="0" applyFont="1" applyAlignment="1">
      <alignment vertical="center" readingOrder="1"/>
    </xf>
    <xf numFmtId="0" fontId="4" fillId="0" borderId="0" xfId="0" applyFont="1" applyAlignment="1">
      <alignment vertical="center" wrapText="1" readingOrder="1"/>
    </xf>
    <xf numFmtId="0" fontId="19" fillId="0" borderId="23" xfId="0" applyFont="1" applyBorder="1" applyAlignment="1">
      <alignment horizontal="left" vertical="center" wrapText="1" indent="2" readingOrder="1"/>
    </xf>
    <xf numFmtId="0" fontId="4" fillId="0" borderId="0" xfId="0" applyFont="1" applyAlignment="1">
      <alignment horizontal="left" vertical="top" readingOrder="1"/>
    </xf>
    <xf numFmtId="0" fontId="4" fillId="0" borderId="24" xfId="0" applyFont="1" applyBorder="1" applyAlignment="1">
      <alignment horizontal="left" vertical="top" wrapText="1"/>
    </xf>
    <xf numFmtId="0" fontId="4" fillId="0" borderId="25" xfId="0" applyFont="1" applyBorder="1" applyAlignment="1">
      <alignment horizontal="left" vertical="top" wrapText="1"/>
    </xf>
    <xf numFmtId="0" fontId="4" fillId="0" borderId="26" xfId="0" applyFont="1" applyBorder="1" applyAlignment="1">
      <alignment horizontal="left" vertical="top" wrapText="1"/>
    </xf>
    <xf numFmtId="0" fontId="4" fillId="0" borderId="27" xfId="0" applyFont="1" applyBorder="1" applyAlignment="1">
      <alignment horizontal="left" vertical="top" wrapText="1"/>
    </xf>
    <xf numFmtId="0" fontId="4" fillId="0" borderId="28" xfId="0" applyFont="1" applyBorder="1" applyAlignment="1">
      <alignment horizontal="left" vertical="top" wrapText="1"/>
    </xf>
    <xf numFmtId="0" fontId="21" fillId="2" borderId="7" xfId="0" applyFont="1" applyFill="1" applyBorder="1" applyAlignment="1">
      <alignment horizontal="left" vertical="center"/>
    </xf>
    <xf numFmtId="0" fontId="21" fillId="2" borderId="8" xfId="0" applyFont="1" applyFill="1" applyBorder="1" applyAlignment="1">
      <alignment horizontal="left" vertical="center"/>
    </xf>
    <xf numFmtId="0" fontId="21" fillId="2" borderId="9" xfId="0" applyFont="1" applyFill="1" applyBorder="1" applyAlignment="1">
      <alignment horizontal="left" vertical="center"/>
    </xf>
    <xf numFmtId="0" fontId="21" fillId="2" borderId="10" xfId="0" applyFont="1" applyFill="1" applyBorder="1" applyAlignment="1">
      <alignment horizontal="left" vertical="center"/>
    </xf>
    <xf numFmtId="0" fontId="21" fillId="2" borderId="11" xfId="0" applyFont="1" applyFill="1" applyBorder="1" applyAlignment="1">
      <alignment horizontal="left" vertical="center"/>
    </xf>
    <xf numFmtId="0" fontId="21" fillId="2" borderId="12" xfId="0" applyFont="1" applyFill="1" applyBorder="1" applyAlignment="1">
      <alignment horizontal="left" vertical="center"/>
    </xf>
    <xf numFmtId="0" fontId="4" fillId="3" borderId="0" xfId="0" applyFont="1" applyFill="1" applyAlignment="1">
      <alignment horizontal="left" vertical="center" wrapText="1" readingOrder="1"/>
    </xf>
    <xf numFmtId="0" fontId="4" fillId="3" borderId="0" xfId="0" applyFont="1" applyFill="1" applyAlignment="1">
      <alignment horizontal="right" vertical="center" wrapText="1" readingOrder="1"/>
    </xf>
    <xf numFmtId="0" fontId="7" fillId="3" borderId="0" xfId="0" applyFont="1" applyFill="1" applyAlignment="1">
      <alignment horizontal="right" vertical="center" wrapText="1" readingOrder="1"/>
    </xf>
    <xf numFmtId="0" fontId="21" fillId="2" borderId="13" xfId="0" applyFont="1" applyFill="1" applyBorder="1" applyAlignment="1">
      <alignment horizontal="left" vertical="center"/>
    </xf>
    <xf numFmtId="0" fontId="21" fillId="2" borderId="14" xfId="0" applyFont="1" applyFill="1" applyBorder="1" applyAlignment="1">
      <alignment horizontal="left" vertical="center"/>
    </xf>
    <xf numFmtId="0" fontId="21" fillId="2" borderId="15" xfId="0" applyFont="1" applyFill="1" applyBorder="1" applyAlignment="1">
      <alignment horizontal="left" vertical="center"/>
    </xf>
    <xf numFmtId="0" fontId="21" fillId="2" borderId="16" xfId="0" applyFont="1" applyFill="1" applyBorder="1" applyAlignment="1">
      <alignment horizontal="left" vertical="center"/>
    </xf>
    <xf numFmtId="0" fontId="21" fillId="2" borderId="17" xfId="0" applyFont="1" applyFill="1" applyBorder="1" applyAlignment="1">
      <alignment horizontal="left" vertical="center"/>
    </xf>
    <xf numFmtId="0" fontId="21" fillId="2" borderId="18" xfId="0" applyFont="1" applyFill="1" applyBorder="1" applyAlignment="1">
      <alignment horizontal="left" vertical="center"/>
    </xf>
    <xf numFmtId="0" fontId="16" fillId="2" borderId="0" xfId="3" applyFont="1" applyFill="1" applyAlignment="1">
      <alignment horizontal="center" vertical="center"/>
    </xf>
    <xf numFmtId="0" fontId="21" fillId="2" borderId="1" xfId="0" applyFont="1" applyFill="1" applyBorder="1" applyAlignment="1">
      <alignment horizontal="left" vertical="center"/>
    </xf>
    <xf numFmtId="0" fontId="21" fillId="2" borderId="2" xfId="0" applyFont="1" applyFill="1" applyBorder="1" applyAlignment="1">
      <alignment horizontal="left" vertical="center"/>
    </xf>
    <xf numFmtId="0" fontId="21" fillId="2" borderId="3" xfId="0" applyFont="1" applyFill="1" applyBorder="1" applyAlignment="1">
      <alignment horizontal="left" vertical="center"/>
    </xf>
    <xf numFmtId="0" fontId="21" fillId="2" borderId="4" xfId="0" applyFont="1" applyFill="1" applyBorder="1" applyAlignment="1">
      <alignment horizontal="left" vertical="center"/>
    </xf>
    <xf numFmtId="0" fontId="21" fillId="2" borderId="5" xfId="0" applyFont="1" applyFill="1" applyBorder="1" applyAlignment="1">
      <alignment horizontal="left" vertical="center"/>
    </xf>
    <xf numFmtId="0" fontId="21" fillId="2" borderId="6" xfId="0" applyFont="1" applyFill="1" applyBorder="1" applyAlignment="1">
      <alignment horizontal="left" vertical="center"/>
    </xf>
    <xf numFmtId="0" fontId="4" fillId="0" borderId="0" xfId="0" applyFont="1" applyAlignment="1">
      <alignment horizontal="left" vertical="center" wrapText="1" readingOrder="1"/>
    </xf>
    <xf numFmtId="0" fontId="16" fillId="2" borderId="0" xfId="0" applyFont="1" applyFill="1" applyAlignment="1">
      <alignment horizontal="left" vertical="center"/>
    </xf>
    <xf numFmtId="0" fontId="16" fillId="0" borderId="0" xfId="0" applyFont="1" applyAlignment="1">
      <alignment horizontal="center" vertical="center"/>
    </xf>
    <xf numFmtId="0" fontId="8" fillId="0" borderId="0" xfId="0" applyFont="1"/>
    <xf numFmtId="0" fontId="2" fillId="0" borderId="0" xfId="0" applyFont="1"/>
    <xf numFmtId="0" fontId="4" fillId="0" borderId="0" xfId="0" applyFont="1" applyBorder="1" applyAlignment="1">
      <alignment horizontal="left" vertical="top" wrapText="1"/>
    </xf>
  </cellXfs>
  <cellStyles count="4">
    <cellStyle name="Comma" xfId="1" builtinId="3"/>
    <cellStyle name="Neutral" xfId="3" builtinId="28"/>
    <cellStyle name="Normal" xfId="0" builtinId="0"/>
    <cellStyle name="Percent" xfId="2" builtinId="5"/>
  </cellStyles>
  <dxfs count="0"/>
  <tableStyles count="0" defaultTableStyle="TableStyleMedium2" defaultPivotStyle="PivotStyleLight16"/>
  <colors>
    <mruColors>
      <color rgb="FF031795"/>
      <color rgb="FFD18B4C"/>
      <color rgb="FFEAF2FE"/>
      <color rgb="FFBFC4DC"/>
      <color rgb="FF002776"/>
      <color rgb="FFD249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95250</xdr:rowOff>
    </xdr:from>
    <xdr:to>
      <xdr:col>3</xdr:col>
      <xdr:colOff>581025</xdr:colOff>
      <xdr:row>2</xdr:row>
      <xdr:rowOff>123981</xdr:rowOff>
    </xdr:to>
    <xdr:pic>
      <xdr:nvPicPr>
        <xdr:cNvPr id="7" name="Graphic 6">
          <a:extLst>
            <a:ext uri="{FF2B5EF4-FFF2-40B4-BE49-F238E27FC236}">
              <a16:creationId xmlns:a16="http://schemas.microsoft.com/office/drawing/2014/main" id="{52ABC846-FEDB-4C2A-B63F-1D07DB3FE3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6675" y="95250"/>
          <a:ext cx="1828800" cy="409731"/>
        </a:xfrm>
        <a:prstGeom prst="rect">
          <a:avLst/>
        </a:prstGeom>
      </xdr:spPr>
    </xdr:pic>
    <xdr:clientData/>
  </xdr:twoCellAnchor>
  <xdr:twoCellAnchor>
    <xdr:from>
      <xdr:col>9</xdr:col>
      <xdr:colOff>382307</xdr:colOff>
      <xdr:row>49</xdr:row>
      <xdr:rowOff>157162</xdr:rowOff>
    </xdr:from>
    <xdr:to>
      <xdr:col>11</xdr:col>
      <xdr:colOff>75920</xdr:colOff>
      <xdr:row>50</xdr:row>
      <xdr:rowOff>176212</xdr:rowOff>
    </xdr:to>
    <xdr:pic>
      <xdr:nvPicPr>
        <xdr:cNvPr id="5" name="Picture 4">
          <a:extLst>
            <a:ext uri="{FF2B5EF4-FFF2-40B4-BE49-F238E27FC236}">
              <a16:creationId xmlns:a16="http://schemas.microsoft.com/office/drawing/2014/main" id="{5BA0A114-2800-1902-1EA5-87613584112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772336" y="8964986"/>
          <a:ext cx="1015908" cy="198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496700</xdr:colOff>
      <xdr:row>49</xdr:row>
      <xdr:rowOff>161925</xdr:rowOff>
    </xdr:from>
    <xdr:to>
      <xdr:col>12</xdr:col>
      <xdr:colOff>60137</xdr:colOff>
      <xdr:row>51</xdr:row>
      <xdr:rowOff>0</xdr:rowOff>
    </xdr:to>
    <xdr:pic>
      <xdr:nvPicPr>
        <xdr:cNvPr id="6" name="Picture 5">
          <a:extLst>
            <a:ext uri="{FF2B5EF4-FFF2-40B4-BE49-F238E27FC236}">
              <a16:creationId xmlns:a16="http://schemas.microsoft.com/office/drawing/2014/main" id="{169F3FA0-5CE4-54F2-EC94-E7F2DC6A556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209024" y="8969749"/>
          <a:ext cx="224584" cy="2078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76201</xdr:colOff>
      <xdr:row>0</xdr:row>
      <xdr:rowOff>56994</xdr:rowOff>
    </xdr:from>
    <xdr:to>
      <xdr:col>1</xdr:col>
      <xdr:colOff>1809751</xdr:colOff>
      <xdr:row>2</xdr:row>
      <xdr:rowOff>122237</xdr:rowOff>
    </xdr:to>
    <xdr:pic>
      <xdr:nvPicPr>
        <xdr:cNvPr id="2" name="Graphic 1">
          <a:extLst>
            <a:ext uri="{FF2B5EF4-FFF2-40B4-BE49-F238E27FC236}">
              <a16:creationId xmlns:a16="http://schemas.microsoft.com/office/drawing/2014/main" id="{EFB5B760-D294-41BB-8596-7208DB477B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6201" y="56994"/>
          <a:ext cx="1838325" cy="4287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4</xdr:col>
      <xdr:colOff>228600</xdr:colOff>
      <xdr:row>2</xdr:row>
      <xdr:rowOff>133506</xdr:rowOff>
    </xdr:to>
    <xdr:pic>
      <xdr:nvPicPr>
        <xdr:cNvPr id="3" name="Graphic 2">
          <a:extLst>
            <a:ext uri="{FF2B5EF4-FFF2-40B4-BE49-F238E27FC236}">
              <a16:creationId xmlns:a16="http://schemas.microsoft.com/office/drawing/2014/main" id="{15A6ED06-EC79-40C5-AFCA-E531CA09BA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8100" y="47625"/>
          <a:ext cx="1828800" cy="4097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1733550</xdr:colOff>
      <xdr:row>2</xdr:row>
      <xdr:rowOff>44606</xdr:rowOff>
    </xdr:to>
    <xdr:pic>
      <xdr:nvPicPr>
        <xdr:cNvPr id="3" name="Graphic 2">
          <a:extLst>
            <a:ext uri="{FF2B5EF4-FFF2-40B4-BE49-F238E27FC236}">
              <a16:creationId xmlns:a16="http://schemas.microsoft.com/office/drawing/2014/main" id="{F753F752-823E-4CEC-B300-C83B092811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1828800" cy="4097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47625</xdr:rowOff>
    </xdr:from>
    <xdr:to>
      <xdr:col>4</xdr:col>
      <xdr:colOff>133350</xdr:colOff>
      <xdr:row>2</xdr:row>
      <xdr:rowOff>95406</xdr:rowOff>
    </xdr:to>
    <xdr:pic>
      <xdr:nvPicPr>
        <xdr:cNvPr id="3" name="Graphic 2">
          <a:extLst>
            <a:ext uri="{FF2B5EF4-FFF2-40B4-BE49-F238E27FC236}">
              <a16:creationId xmlns:a16="http://schemas.microsoft.com/office/drawing/2014/main" id="{D53AFD30-B835-4D88-A35A-14315D29A7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8575" y="47625"/>
          <a:ext cx="1828800" cy="40973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E7A55-512B-415A-A91A-D9CD9FC684C4}">
  <sheetPr codeName="Sheet1"/>
  <dimension ref="B4:W62"/>
  <sheetViews>
    <sheetView tabSelected="1" zoomScale="85" zoomScaleNormal="85" workbookViewId="0">
      <selection activeCell="Z8" sqref="Z8"/>
    </sheetView>
  </sheetViews>
  <sheetFormatPr defaultColWidth="9.19921875" defaultRowHeight="14.25" x14ac:dyDescent="0.45"/>
  <cols>
    <col min="1" max="1" width="1.46484375" style="1" customWidth="1"/>
    <col min="2" max="16384" width="9.19921875" style="1"/>
  </cols>
  <sheetData>
    <row r="4" spans="2:23" ht="14.65" thickBot="1" x14ac:dyDescent="0.5"/>
    <row r="5" spans="2:23" ht="15" customHeight="1" x14ac:dyDescent="0.45">
      <c r="B5" s="76" t="s">
        <v>173</v>
      </c>
      <c r="C5" s="77"/>
      <c r="D5" s="77"/>
      <c r="E5" s="77"/>
      <c r="F5" s="77"/>
      <c r="G5" s="77"/>
      <c r="H5" s="77"/>
      <c r="I5" s="77"/>
      <c r="J5" s="77"/>
      <c r="K5" s="77"/>
      <c r="L5" s="77"/>
      <c r="M5" s="77"/>
      <c r="N5" s="77"/>
      <c r="O5" s="77"/>
      <c r="P5" s="77"/>
      <c r="Q5" s="77"/>
      <c r="R5" s="77"/>
      <c r="S5" s="77"/>
      <c r="T5" s="77"/>
      <c r="U5" s="77"/>
      <c r="V5" s="77"/>
      <c r="W5" s="78"/>
    </row>
    <row r="6" spans="2:23" x14ac:dyDescent="0.45">
      <c r="B6" s="79"/>
      <c r="C6" s="108"/>
      <c r="D6" s="108"/>
      <c r="E6" s="108"/>
      <c r="F6" s="108"/>
      <c r="G6" s="108"/>
      <c r="H6" s="108"/>
      <c r="I6" s="108"/>
      <c r="J6" s="108"/>
      <c r="K6" s="108"/>
      <c r="L6" s="108"/>
      <c r="M6" s="108"/>
      <c r="N6" s="108"/>
      <c r="O6" s="108"/>
      <c r="P6" s="108"/>
      <c r="Q6" s="108"/>
      <c r="R6" s="108"/>
      <c r="S6" s="108"/>
      <c r="T6" s="108"/>
      <c r="U6" s="108"/>
      <c r="V6" s="108"/>
      <c r="W6" s="80"/>
    </row>
    <row r="7" spans="2:23" x14ac:dyDescent="0.45">
      <c r="B7" s="79"/>
      <c r="C7" s="108"/>
      <c r="D7" s="108"/>
      <c r="E7" s="108"/>
      <c r="F7" s="108"/>
      <c r="G7" s="108"/>
      <c r="H7" s="108"/>
      <c r="I7" s="108"/>
      <c r="J7" s="108"/>
      <c r="K7" s="108"/>
      <c r="L7" s="108"/>
      <c r="M7" s="108"/>
      <c r="N7" s="108"/>
      <c r="O7" s="108"/>
      <c r="P7" s="108"/>
      <c r="Q7" s="108"/>
      <c r="R7" s="108"/>
      <c r="S7" s="108"/>
      <c r="T7" s="108"/>
      <c r="U7" s="108"/>
      <c r="V7" s="108"/>
      <c r="W7" s="80"/>
    </row>
    <row r="8" spans="2:23" x14ac:dyDescent="0.45">
      <c r="B8" s="79"/>
      <c r="C8" s="108"/>
      <c r="D8" s="108"/>
      <c r="E8" s="108"/>
      <c r="F8" s="108"/>
      <c r="G8" s="108"/>
      <c r="H8" s="108"/>
      <c r="I8" s="108"/>
      <c r="J8" s="108"/>
      <c r="K8" s="108"/>
      <c r="L8" s="108"/>
      <c r="M8" s="108"/>
      <c r="N8" s="108"/>
      <c r="O8" s="108"/>
      <c r="P8" s="108"/>
      <c r="Q8" s="108"/>
      <c r="R8" s="108"/>
      <c r="S8" s="108"/>
      <c r="T8" s="108"/>
      <c r="U8" s="108"/>
      <c r="V8" s="108"/>
      <c r="W8" s="80"/>
    </row>
    <row r="9" spans="2:23" x14ac:dyDescent="0.45">
      <c r="B9" s="79"/>
      <c r="C9" s="108"/>
      <c r="D9" s="108"/>
      <c r="E9" s="108"/>
      <c r="F9" s="108"/>
      <c r="G9" s="108"/>
      <c r="H9" s="108"/>
      <c r="I9" s="108"/>
      <c r="J9" s="108"/>
      <c r="K9" s="108"/>
      <c r="L9" s="108"/>
      <c r="M9" s="108"/>
      <c r="N9" s="108"/>
      <c r="O9" s="108"/>
      <c r="P9" s="108"/>
      <c r="Q9" s="108"/>
      <c r="R9" s="108"/>
      <c r="S9" s="108"/>
      <c r="T9" s="108"/>
      <c r="U9" s="108"/>
      <c r="V9" s="108"/>
      <c r="W9" s="80"/>
    </row>
    <row r="10" spans="2:23" x14ac:dyDescent="0.45">
      <c r="B10" s="79"/>
      <c r="C10" s="108"/>
      <c r="D10" s="108"/>
      <c r="E10" s="108"/>
      <c r="F10" s="108"/>
      <c r="G10" s="108"/>
      <c r="H10" s="108"/>
      <c r="I10" s="108"/>
      <c r="J10" s="108"/>
      <c r="K10" s="108"/>
      <c r="L10" s="108"/>
      <c r="M10" s="108"/>
      <c r="N10" s="108"/>
      <c r="O10" s="108"/>
      <c r="P10" s="108"/>
      <c r="Q10" s="108"/>
      <c r="R10" s="108"/>
      <c r="S10" s="108"/>
      <c r="T10" s="108"/>
      <c r="U10" s="108"/>
      <c r="V10" s="108"/>
      <c r="W10" s="80"/>
    </row>
    <row r="11" spans="2:23" x14ac:dyDescent="0.45">
      <c r="B11" s="79"/>
      <c r="C11" s="108"/>
      <c r="D11" s="108"/>
      <c r="E11" s="108"/>
      <c r="F11" s="108"/>
      <c r="G11" s="108"/>
      <c r="H11" s="108"/>
      <c r="I11" s="108"/>
      <c r="J11" s="108"/>
      <c r="K11" s="108"/>
      <c r="L11" s="108"/>
      <c r="M11" s="108"/>
      <c r="N11" s="108"/>
      <c r="O11" s="108"/>
      <c r="P11" s="108"/>
      <c r="Q11" s="108"/>
      <c r="R11" s="108"/>
      <c r="S11" s="108"/>
      <c r="T11" s="108"/>
      <c r="U11" s="108"/>
      <c r="V11" s="108"/>
      <c r="W11" s="80"/>
    </row>
    <row r="12" spans="2:23" x14ac:dyDescent="0.45">
      <c r="B12" s="79"/>
      <c r="C12" s="108"/>
      <c r="D12" s="108"/>
      <c r="E12" s="108"/>
      <c r="F12" s="108"/>
      <c r="G12" s="108"/>
      <c r="H12" s="108"/>
      <c r="I12" s="108"/>
      <c r="J12" s="108"/>
      <c r="K12" s="108"/>
      <c r="L12" s="108"/>
      <c r="M12" s="108"/>
      <c r="N12" s="108"/>
      <c r="O12" s="108"/>
      <c r="P12" s="108"/>
      <c r="Q12" s="108"/>
      <c r="R12" s="108"/>
      <c r="S12" s="108"/>
      <c r="T12" s="108"/>
      <c r="U12" s="108"/>
      <c r="V12" s="108"/>
      <c r="W12" s="80"/>
    </row>
    <row r="13" spans="2:23" x14ac:dyDescent="0.45">
      <c r="B13" s="79"/>
      <c r="C13" s="108"/>
      <c r="D13" s="108"/>
      <c r="E13" s="108"/>
      <c r="F13" s="108"/>
      <c r="G13" s="108"/>
      <c r="H13" s="108"/>
      <c r="I13" s="108"/>
      <c r="J13" s="108"/>
      <c r="K13" s="108"/>
      <c r="L13" s="108"/>
      <c r="M13" s="108"/>
      <c r="N13" s="108"/>
      <c r="O13" s="108"/>
      <c r="P13" s="108"/>
      <c r="Q13" s="108"/>
      <c r="R13" s="108"/>
      <c r="S13" s="108"/>
      <c r="T13" s="108"/>
      <c r="U13" s="108"/>
      <c r="V13" s="108"/>
      <c r="W13" s="80"/>
    </row>
    <row r="14" spans="2:23" x14ac:dyDescent="0.45">
      <c r="B14" s="79"/>
      <c r="C14" s="108"/>
      <c r="D14" s="108"/>
      <c r="E14" s="108"/>
      <c r="F14" s="108"/>
      <c r="G14" s="108"/>
      <c r="H14" s="108"/>
      <c r="I14" s="108"/>
      <c r="J14" s="108"/>
      <c r="K14" s="108"/>
      <c r="L14" s="108"/>
      <c r="M14" s="108"/>
      <c r="N14" s="108"/>
      <c r="O14" s="108"/>
      <c r="P14" s="108"/>
      <c r="Q14" s="108"/>
      <c r="R14" s="108"/>
      <c r="S14" s="108"/>
      <c r="T14" s="108"/>
      <c r="U14" s="108"/>
      <c r="V14" s="108"/>
      <c r="W14" s="80"/>
    </row>
    <row r="15" spans="2:23" x14ac:dyDescent="0.45">
      <c r="B15" s="79"/>
      <c r="C15" s="108"/>
      <c r="D15" s="108"/>
      <c r="E15" s="108"/>
      <c r="F15" s="108"/>
      <c r="G15" s="108"/>
      <c r="H15" s="108"/>
      <c r="I15" s="108"/>
      <c r="J15" s="108"/>
      <c r="K15" s="108"/>
      <c r="L15" s="108"/>
      <c r="M15" s="108"/>
      <c r="N15" s="108"/>
      <c r="O15" s="108"/>
      <c r="P15" s="108"/>
      <c r="Q15" s="108"/>
      <c r="R15" s="108"/>
      <c r="S15" s="108"/>
      <c r="T15" s="108"/>
      <c r="U15" s="108"/>
      <c r="V15" s="108"/>
      <c r="W15" s="80"/>
    </row>
    <row r="16" spans="2:23" x14ac:dyDescent="0.45">
      <c r="B16" s="79"/>
      <c r="C16" s="108"/>
      <c r="D16" s="108"/>
      <c r="E16" s="108"/>
      <c r="F16" s="108"/>
      <c r="G16" s="108"/>
      <c r="H16" s="108"/>
      <c r="I16" s="108"/>
      <c r="J16" s="108"/>
      <c r="K16" s="108"/>
      <c r="L16" s="108"/>
      <c r="M16" s="108"/>
      <c r="N16" s="108"/>
      <c r="O16" s="108"/>
      <c r="P16" s="108"/>
      <c r="Q16" s="108"/>
      <c r="R16" s="108"/>
      <c r="S16" s="108"/>
      <c r="T16" s="108"/>
      <c r="U16" s="108"/>
      <c r="V16" s="108"/>
      <c r="W16" s="80"/>
    </row>
    <row r="17" spans="2:23" x14ac:dyDescent="0.45">
      <c r="B17" s="79"/>
      <c r="C17" s="108"/>
      <c r="D17" s="108"/>
      <c r="E17" s="108"/>
      <c r="F17" s="108"/>
      <c r="G17" s="108"/>
      <c r="H17" s="108"/>
      <c r="I17" s="108"/>
      <c r="J17" s="108"/>
      <c r="K17" s="108"/>
      <c r="L17" s="108"/>
      <c r="M17" s="108"/>
      <c r="N17" s="108"/>
      <c r="O17" s="108"/>
      <c r="P17" s="108"/>
      <c r="Q17" s="108"/>
      <c r="R17" s="108"/>
      <c r="S17" s="108"/>
      <c r="T17" s="108"/>
      <c r="U17" s="108"/>
      <c r="V17" s="108"/>
      <c r="W17" s="80"/>
    </row>
    <row r="18" spans="2:23" x14ac:dyDescent="0.45">
      <c r="B18" s="79"/>
      <c r="C18" s="108"/>
      <c r="D18" s="108"/>
      <c r="E18" s="108"/>
      <c r="F18" s="108"/>
      <c r="G18" s="108"/>
      <c r="H18" s="108"/>
      <c r="I18" s="108"/>
      <c r="J18" s="108"/>
      <c r="K18" s="108"/>
      <c r="L18" s="108"/>
      <c r="M18" s="108"/>
      <c r="N18" s="108"/>
      <c r="O18" s="108"/>
      <c r="P18" s="108"/>
      <c r="Q18" s="108"/>
      <c r="R18" s="108"/>
      <c r="S18" s="108"/>
      <c r="T18" s="108"/>
      <c r="U18" s="108"/>
      <c r="V18" s="108"/>
      <c r="W18" s="80"/>
    </row>
    <row r="19" spans="2:23" x14ac:dyDescent="0.45">
      <c r="B19" s="79"/>
      <c r="C19" s="108"/>
      <c r="D19" s="108"/>
      <c r="E19" s="108"/>
      <c r="F19" s="108"/>
      <c r="G19" s="108"/>
      <c r="H19" s="108"/>
      <c r="I19" s="108"/>
      <c r="J19" s="108"/>
      <c r="K19" s="108"/>
      <c r="L19" s="108"/>
      <c r="M19" s="108"/>
      <c r="N19" s="108"/>
      <c r="O19" s="108"/>
      <c r="P19" s="108"/>
      <c r="Q19" s="108"/>
      <c r="R19" s="108"/>
      <c r="S19" s="108"/>
      <c r="T19" s="108"/>
      <c r="U19" s="108"/>
      <c r="V19" s="108"/>
      <c r="W19" s="80"/>
    </row>
    <row r="20" spans="2:23" x14ac:dyDescent="0.45">
      <c r="B20" s="79"/>
      <c r="C20" s="108"/>
      <c r="D20" s="108"/>
      <c r="E20" s="108"/>
      <c r="F20" s="108"/>
      <c r="G20" s="108"/>
      <c r="H20" s="108"/>
      <c r="I20" s="108"/>
      <c r="J20" s="108"/>
      <c r="K20" s="108"/>
      <c r="L20" s="108"/>
      <c r="M20" s="108"/>
      <c r="N20" s="108"/>
      <c r="O20" s="108"/>
      <c r="P20" s="108"/>
      <c r="Q20" s="108"/>
      <c r="R20" s="108"/>
      <c r="S20" s="108"/>
      <c r="T20" s="108"/>
      <c r="U20" s="108"/>
      <c r="V20" s="108"/>
      <c r="W20" s="80"/>
    </row>
    <row r="21" spans="2:23" x14ac:dyDescent="0.45">
      <c r="B21" s="79"/>
      <c r="C21" s="108"/>
      <c r="D21" s="108"/>
      <c r="E21" s="108"/>
      <c r="F21" s="108"/>
      <c r="G21" s="108"/>
      <c r="H21" s="108"/>
      <c r="I21" s="108"/>
      <c r="J21" s="108"/>
      <c r="K21" s="108"/>
      <c r="L21" s="108"/>
      <c r="M21" s="108"/>
      <c r="N21" s="108"/>
      <c r="O21" s="108"/>
      <c r="P21" s="108"/>
      <c r="Q21" s="108"/>
      <c r="R21" s="108"/>
      <c r="S21" s="108"/>
      <c r="T21" s="108"/>
      <c r="U21" s="108"/>
      <c r="V21" s="108"/>
      <c r="W21" s="80"/>
    </row>
    <row r="22" spans="2:23" x14ac:dyDescent="0.45">
      <c r="B22" s="79"/>
      <c r="C22" s="108"/>
      <c r="D22" s="108"/>
      <c r="E22" s="108"/>
      <c r="F22" s="108"/>
      <c r="G22" s="108"/>
      <c r="H22" s="108"/>
      <c r="I22" s="108"/>
      <c r="J22" s="108"/>
      <c r="K22" s="108"/>
      <c r="L22" s="108"/>
      <c r="M22" s="108"/>
      <c r="N22" s="108"/>
      <c r="O22" s="108"/>
      <c r="P22" s="108"/>
      <c r="Q22" s="108"/>
      <c r="R22" s="108"/>
      <c r="S22" s="108"/>
      <c r="T22" s="108"/>
      <c r="U22" s="108"/>
      <c r="V22" s="108"/>
      <c r="W22" s="80"/>
    </row>
    <row r="23" spans="2:23" x14ac:dyDescent="0.45">
      <c r="B23" s="79"/>
      <c r="C23" s="108"/>
      <c r="D23" s="108"/>
      <c r="E23" s="108"/>
      <c r="F23" s="108"/>
      <c r="G23" s="108"/>
      <c r="H23" s="108"/>
      <c r="I23" s="108"/>
      <c r="J23" s="108"/>
      <c r="K23" s="108"/>
      <c r="L23" s="108"/>
      <c r="M23" s="108"/>
      <c r="N23" s="108"/>
      <c r="O23" s="108"/>
      <c r="P23" s="108"/>
      <c r="Q23" s="108"/>
      <c r="R23" s="108"/>
      <c r="S23" s="108"/>
      <c r="T23" s="108"/>
      <c r="U23" s="108"/>
      <c r="V23" s="108"/>
      <c r="W23" s="80"/>
    </row>
    <row r="24" spans="2:23" x14ac:dyDescent="0.45">
      <c r="B24" s="79"/>
      <c r="C24" s="108"/>
      <c r="D24" s="108"/>
      <c r="E24" s="108"/>
      <c r="F24" s="108"/>
      <c r="G24" s="108"/>
      <c r="H24" s="108"/>
      <c r="I24" s="108"/>
      <c r="J24" s="108"/>
      <c r="K24" s="108"/>
      <c r="L24" s="108"/>
      <c r="M24" s="108"/>
      <c r="N24" s="108"/>
      <c r="O24" s="108"/>
      <c r="P24" s="108"/>
      <c r="Q24" s="108"/>
      <c r="R24" s="108"/>
      <c r="S24" s="108"/>
      <c r="T24" s="108"/>
      <c r="U24" s="108"/>
      <c r="V24" s="108"/>
      <c r="W24" s="80"/>
    </row>
    <row r="25" spans="2:23" x14ac:dyDescent="0.45">
      <c r="B25" s="79"/>
      <c r="C25" s="108"/>
      <c r="D25" s="108"/>
      <c r="E25" s="108"/>
      <c r="F25" s="108"/>
      <c r="G25" s="108"/>
      <c r="H25" s="108"/>
      <c r="I25" s="108"/>
      <c r="J25" s="108"/>
      <c r="K25" s="108"/>
      <c r="L25" s="108"/>
      <c r="M25" s="108"/>
      <c r="N25" s="108"/>
      <c r="O25" s="108"/>
      <c r="P25" s="108"/>
      <c r="Q25" s="108"/>
      <c r="R25" s="108"/>
      <c r="S25" s="108"/>
      <c r="T25" s="108"/>
      <c r="U25" s="108"/>
      <c r="V25" s="108"/>
      <c r="W25" s="80"/>
    </row>
    <row r="26" spans="2:23" x14ac:dyDescent="0.45">
      <c r="B26" s="79"/>
      <c r="C26" s="108"/>
      <c r="D26" s="108"/>
      <c r="E26" s="108"/>
      <c r="F26" s="108"/>
      <c r="G26" s="108"/>
      <c r="H26" s="108"/>
      <c r="I26" s="108"/>
      <c r="J26" s="108"/>
      <c r="K26" s="108"/>
      <c r="L26" s="108"/>
      <c r="M26" s="108"/>
      <c r="N26" s="108"/>
      <c r="O26" s="108"/>
      <c r="P26" s="108"/>
      <c r="Q26" s="108"/>
      <c r="R26" s="108"/>
      <c r="S26" s="108"/>
      <c r="T26" s="108"/>
      <c r="U26" s="108"/>
      <c r="V26" s="108"/>
      <c r="W26" s="80"/>
    </row>
    <row r="27" spans="2:23" x14ac:dyDescent="0.45">
      <c r="B27" s="79"/>
      <c r="C27" s="108"/>
      <c r="D27" s="108"/>
      <c r="E27" s="108"/>
      <c r="F27" s="108"/>
      <c r="G27" s="108"/>
      <c r="H27" s="108"/>
      <c r="I27" s="108"/>
      <c r="J27" s="108"/>
      <c r="K27" s="108"/>
      <c r="L27" s="108"/>
      <c r="M27" s="108"/>
      <c r="N27" s="108"/>
      <c r="O27" s="108"/>
      <c r="P27" s="108"/>
      <c r="Q27" s="108"/>
      <c r="R27" s="108"/>
      <c r="S27" s="108"/>
      <c r="T27" s="108"/>
      <c r="U27" s="108"/>
      <c r="V27" s="108"/>
      <c r="W27" s="80"/>
    </row>
    <row r="28" spans="2:23" x14ac:dyDescent="0.45">
      <c r="B28" s="79"/>
      <c r="C28" s="108"/>
      <c r="D28" s="108"/>
      <c r="E28" s="108"/>
      <c r="F28" s="108"/>
      <c r="G28" s="108"/>
      <c r="H28" s="108"/>
      <c r="I28" s="108"/>
      <c r="J28" s="108"/>
      <c r="K28" s="108"/>
      <c r="L28" s="108"/>
      <c r="M28" s="108"/>
      <c r="N28" s="108"/>
      <c r="O28" s="108"/>
      <c r="P28" s="108"/>
      <c r="Q28" s="108"/>
      <c r="R28" s="108"/>
      <c r="S28" s="108"/>
      <c r="T28" s="108"/>
      <c r="U28" s="108"/>
      <c r="V28" s="108"/>
      <c r="W28" s="80"/>
    </row>
    <row r="29" spans="2:23" x14ac:dyDescent="0.45">
      <c r="B29" s="79"/>
      <c r="C29" s="108"/>
      <c r="D29" s="108"/>
      <c r="E29" s="108"/>
      <c r="F29" s="108"/>
      <c r="G29" s="108"/>
      <c r="H29" s="108"/>
      <c r="I29" s="108"/>
      <c r="J29" s="108"/>
      <c r="K29" s="108"/>
      <c r="L29" s="108"/>
      <c r="M29" s="108"/>
      <c r="N29" s="108"/>
      <c r="O29" s="108"/>
      <c r="P29" s="108"/>
      <c r="Q29" s="108"/>
      <c r="R29" s="108"/>
      <c r="S29" s="108"/>
      <c r="T29" s="108"/>
      <c r="U29" s="108"/>
      <c r="V29" s="108"/>
      <c r="W29" s="80"/>
    </row>
    <row r="30" spans="2:23" x14ac:dyDescent="0.45">
      <c r="B30" s="79"/>
      <c r="C30" s="108"/>
      <c r="D30" s="108"/>
      <c r="E30" s="108"/>
      <c r="F30" s="108"/>
      <c r="G30" s="108"/>
      <c r="H30" s="108"/>
      <c r="I30" s="108"/>
      <c r="J30" s="108"/>
      <c r="K30" s="108"/>
      <c r="L30" s="108"/>
      <c r="M30" s="108"/>
      <c r="N30" s="108"/>
      <c r="O30" s="108"/>
      <c r="P30" s="108"/>
      <c r="Q30" s="108"/>
      <c r="R30" s="108"/>
      <c r="S30" s="108"/>
      <c r="T30" s="108"/>
      <c r="U30" s="108"/>
      <c r="V30" s="108"/>
      <c r="W30" s="80"/>
    </row>
    <row r="31" spans="2:23" x14ac:dyDescent="0.45">
      <c r="B31" s="79"/>
      <c r="C31" s="108"/>
      <c r="D31" s="108"/>
      <c r="E31" s="108"/>
      <c r="F31" s="108"/>
      <c r="G31" s="108"/>
      <c r="H31" s="108"/>
      <c r="I31" s="108"/>
      <c r="J31" s="108"/>
      <c r="K31" s="108"/>
      <c r="L31" s="108"/>
      <c r="M31" s="108"/>
      <c r="N31" s="108"/>
      <c r="O31" s="108"/>
      <c r="P31" s="108"/>
      <c r="Q31" s="108"/>
      <c r="R31" s="108"/>
      <c r="S31" s="108"/>
      <c r="T31" s="108"/>
      <c r="U31" s="108"/>
      <c r="V31" s="108"/>
      <c r="W31" s="80"/>
    </row>
    <row r="32" spans="2:23" x14ac:dyDescent="0.45">
      <c r="B32" s="79"/>
      <c r="C32" s="108"/>
      <c r="D32" s="108"/>
      <c r="E32" s="108"/>
      <c r="F32" s="108"/>
      <c r="G32" s="108"/>
      <c r="H32" s="108"/>
      <c r="I32" s="108"/>
      <c r="J32" s="108"/>
      <c r="K32" s="108"/>
      <c r="L32" s="108"/>
      <c r="M32" s="108"/>
      <c r="N32" s="108"/>
      <c r="O32" s="108"/>
      <c r="P32" s="108"/>
      <c r="Q32" s="108"/>
      <c r="R32" s="108"/>
      <c r="S32" s="108"/>
      <c r="T32" s="108"/>
      <c r="U32" s="108"/>
      <c r="V32" s="108"/>
      <c r="W32" s="80"/>
    </row>
    <row r="33" spans="2:23" x14ac:dyDescent="0.45">
      <c r="B33" s="79"/>
      <c r="C33" s="108"/>
      <c r="D33" s="108"/>
      <c r="E33" s="108"/>
      <c r="F33" s="108"/>
      <c r="G33" s="108"/>
      <c r="H33" s="108"/>
      <c r="I33" s="108"/>
      <c r="J33" s="108"/>
      <c r="K33" s="108"/>
      <c r="L33" s="108"/>
      <c r="M33" s="108"/>
      <c r="N33" s="108"/>
      <c r="O33" s="108"/>
      <c r="P33" s="108"/>
      <c r="Q33" s="108"/>
      <c r="R33" s="108"/>
      <c r="S33" s="108"/>
      <c r="T33" s="108"/>
      <c r="U33" s="108"/>
      <c r="V33" s="108"/>
      <c r="W33" s="80"/>
    </row>
    <row r="34" spans="2:23" x14ac:dyDescent="0.45">
      <c r="B34" s="79"/>
      <c r="C34" s="108"/>
      <c r="D34" s="108"/>
      <c r="E34" s="108"/>
      <c r="F34" s="108"/>
      <c r="G34" s="108"/>
      <c r="H34" s="108"/>
      <c r="I34" s="108"/>
      <c r="J34" s="108"/>
      <c r="K34" s="108"/>
      <c r="L34" s="108"/>
      <c r="M34" s="108"/>
      <c r="N34" s="108"/>
      <c r="O34" s="108"/>
      <c r="P34" s="108"/>
      <c r="Q34" s="108"/>
      <c r="R34" s="108"/>
      <c r="S34" s="108"/>
      <c r="T34" s="108"/>
      <c r="U34" s="108"/>
      <c r="V34" s="108"/>
      <c r="W34" s="80"/>
    </row>
    <row r="35" spans="2:23" x14ac:dyDescent="0.45">
      <c r="B35" s="79"/>
      <c r="C35" s="108"/>
      <c r="D35" s="108"/>
      <c r="E35" s="108"/>
      <c r="F35" s="108"/>
      <c r="G35" s="108"/>
      <c r="H35" s="108"/>
      <c r="I35" s="108"/>
      <c r="J35" s="108"/>
      <c r="K35" s="108"/>
      <c r="L35" s="108"/>
      <c r="M35" s="108"/>
      <c r="N35" s="108"/>
      <c r="O35" s="108"/>
      <c r="P35" s="108"/>
      <c r="Q35" s="108"/>
      <c r="R35" s="108"/>
      <c r="S35" s="108"/>
      <c r="T35" s="108"/>
      <c r="U35" s="108"/>
      <c r="V35" s="108"/>
      <c r="W35" s="80"/>
    </row>
    <row r="36" spans="2:23" x14ac:dyDescent="0.45">
      <c r="B36" s="79"/>
      <c r="C36" s="108"/>
      <c r="D36" s="108"/>
      <c r="E36" s="108"/>
      <c r="F36" s="108"/>
      <c r="G36" s="108"/>
      <c r="H36" s="108"/>
      <c r="I36" s="108"/>
      <c r="J36" s="108"/>
      <c r="K36" s="108"/>
      <c r="L36" s="108"/>
      <c r="M36" s="108"/>
      <c r="N36" s="108"/>
      <c r="O36" s="108"/>
      <c r="P36" s="108"/>
      <c r="Q36" s="108"/>
      <c r="R36" s="108"/>
      <c r="S36" s="108"/>
      <c r="T36" s="108"/>
      <c r="U36" s="108"/>
      <c r="V36" s="108"/>
      <c r="W36" s="80"/>
    </row>
    <row r="37" spans="2:23" x14ac:dyDescent="0.45">
      <c r="B37" s="79"/>
      <c r="C37" s="108"/>
      <c r="D37" s="108"/>
      <c r="E37" s="108"/>
      <c r="F37" s="108"/>
      <c r="G37" s="108"/>
      <c r="H37" s="108"/>
      <c r="I37" s="108"/>
      <c r="J37" s="108"/>
      <c r="K37" s="108"/>
      <c r="L37" s="108"/>
      <c r="M37" s="108"/>
      <c r="N37" s="108"/>
      <c r="O37" s="108"/>
      <c r="P37" s="108"/>
      <c r="Q37" s="108"/>
      <c r="R37" s="108"/>
      <c r="S37" s="108"/>
      <c r="T37" s="108"/>
      <c r="U37" s="108"/>
      <c r="V37" s="108"/>
      <c r="W37" s="80"/>
    </row>
    <row r="38" spans="2:23" x14ac:dyDescent="0.45">
      <c r="B38" s="79"/>
      <c r="C38" s="108"/>
      <c r="D38" s="108"/>
      <c r="E38" s="108"/>
      <c r="F38" s="108"/>
      <c r="G38" s="108"/>
      <c r="H38" s="108"/>
      <c r="I38" s="108"/>
      <c r="J38" s="108"/>
      <c r="K38" s="108"/>
      <c r="L38" s="108"/>
      <c r="M38" s="108"/>
      <c r="N38" s="108"/>
      <c r="O38" s="108"/>
      <c r="P38" s="108"/>
      <c r="Q38" s="108"/>
      <c r="R38" s="108"/>
      <c r="S38" s="108"/>
      <c r="T38" s="108"/>
      <c r="U38" s="108"/>
      <c r="V38" s="108"/>
      <c r="W38" s="80"/>
    </row>
    <row r="39" spans="2:23" x14ac:dyDescent="0.45">
      <c r="B39" s="79"/>
      <c r="C39" s="108"/>
      <c r="D39" s="108"/>
      <c r="E39" s="108"/>
      <c r="F39" s="108"/>
      <c r="G39" s="108"/>
      <c r="H39" s="108"/>
      <c r="I39" s="108"/>
      <c r="J39" s="108"/>
      <c r="K39" s="108"/>
      <c r="L39" s="108"/>
      <c r="M39" s="108"/>
      <c r="N39" s="108"/>
      <c r="O39" s="108"/>
      <c r="P39" s="108"/>
      <c r="Q39" s="108"/>
      <c r="R39" s="108"/>
      <c r="S39" s="108"/>
      <c r="T39" s="108"/>
      <c r="U39" s="108"/>
      <c r="V39" s="108"/>
      <c r="W39" s="80"/>
    </row>
    <row r="40" spans="2:23" x14ac:dyDescent="0.45">
      <c r="B40" s="79"/>
      <c r="C40" s="108"/>
      <c r="D40" s="108"/>
      <c r="E40" s="108"/>
      <c r="F40" s="108"/>
      <c r="G40" s="108"/>
      <c r="H40" s="108"/>
      <c r="I40" s="108"/>
      <c r="J40" s="108"/>
      <c r="K40" s="108"/>
      <c r="L40" s="108"/>
      <c r="M40" s="108"/>
      <c r="N40" s="108"/>
      <c r="O40" s="108"/>
      <c r="P40" s="108"/>
      <c r="Q40" s="108"/>
      <c r="R40" s="108"/>
      <c r="S40" s="108"/>
      <c r="T40" s="108"/>
      <c r="U40" s="108"/>
      <c r="V40" s="108"/>
      <c r="W40" s="80"/>
    </row>
    <row r="41" spans="2:23" x14ac:dyDescent="0.45">
      <c r="B41" s="79"/>
      <c r="C41" s="108"/>
      <c r="D41" s="108"/>
      <c r="E41" s="108"/>
      <c r="F41" s="108"/>
      <c r="G41" s="108"/>
      <c r="H41" s="108"/>
      <c r="I41" s="108"/>
      <c r="J41" s="108"/>
      <c r="K41" s="108"/>
      <c r="L41" s="108"/>
      <c r="M41" s="108"/>
      <c r="N41" s="108"/>
      <c r="O41" s="108"/>
      <c r="P41" s="108"/>
      <c r="Q41" s="108"/>
      <c r="R41" s="108"/>
      <c r="S41" s="108"/>
      <c r="T41" s="108"/>
      <c r="U41" s="108"/>
      <c r="V41" s="108"/>
      <c r="W41" s="80"/>
    </row>
    <row r="42" spans="2:23" x14ac:dyDescent="0.45">
      <c r="B42" s="79"/>
      <c r="C42" s="108"/>
      <c r="D42" s="108"/>
      <c r="E42" s="108"/>
      <c r="F42" s="108"/>
      <c r="G42" s="108"/>
      <c r="H42" s="108"/>
      <c r="I42" s="108"/>
      <c r="J42" s="108"/>
      <c r="K42" s="108"/>
      <c r="L42" s="108"/>
      <c r="M42" s="108"/>
      <c r="N42" s="108"/>
      <c r="O42" s="108"/>
      <c r="P42" s="108"/>
      <c r="Q42" s="108"/>
      <c r="R42" s="108"/>
      <c r="S42" s="108"/>
      <c r="T42" s="108"/>
      <c r="U42" s="108"/>
      <c r="V42" s="108"/>
      <c r="W42" s="80"/>
    </row>
    <row r="43" spans="2:23" x14ac:dyDescent="0.45">
      <c r="B43" s="79"/>
      <c r="C43" s="108"/>
      <c r="D43" s="108"/>
      <c r="E43" s="108"/>
      <c r="F43" s="108"/>
      <c r="G43" s="108"/>
      <c r="H43" s="108"/>
      <c r="I43" s="108"/>
      <c r="J43" s="108"/>
      <c r="K43" s="108"/>
      <c r="L43" s="108"/>
      <c r="M43" s="108"/>
      <c r="N43" s="108"/>
      <c r="O43" s="108"/>
      <c r="P43" s="108"/>
      <c r="Q43" s="108"/>
      <c r="R43" s="108"/>
      <c r="S43" s="108"/>
      <c r="T43" s="108"/>
      <c r="U43" s="108"/>
      <c r="V43" s="108"/>
      <c r="W43" s="80"/>
    </row>
    <row r="44" spans="2:23" x14ac:dyDescent="0.45">
      <c r="B44" s="79"/>
      <c r="C44" s="108"/>
      <c r="D44" s="108"/>
      <c r="E44" s="108"/>
      <c r="F44" s="108"/>
      <c r="G44" s="108"/>
      <c r="H44" s="108"/>
      <c r="I44" s="108"/>
      <c r="J44" s="108"/>
      <c r="K44" s="108"/>
      <c r="L44" s="108"/>
      <c r="M44" s="108"/>
      <c r="N44" s="108"/>
      <c r="O44" s="108"/>
      <c r="P44" s="108"/>
      <c r="Q44" s="108"/>
      <c r="R44" s="108"/>
      <c r="S44" s="108"/>
      <c r="T44" s="108"/>
      <c r="U44" s="108"/>
      <c r="V44" s="108"/>
      <c r="W44" s="80"/>
    </row>
    <row r="45" spans="2:23" x14ac:dyDescent="0.45">
      <c r="B45" s="79"/>
      <c r="C45" s="108"/>
      <c r="D45" s="108"/>
      <c r="E45" s="108"/>
      <c r="F45" s="108"/>
      <c r="G45" s="108"/>
      <c r="H45" s="108"/>
      <c r="I45" s="108"/>
      <c r="J45" s="108"/>
      <c r="K45" s="108"/>
      <c r="L45" s="108"/>
      <c r="M45" s="108"/>
      <c r="N45" s="108"/>
      <c r="O45" s="108"/>
      <c r="P45" s="108"/>
      <c r="Q45" s="108"/>
      <c r="R45" s="108"/>
      <c r="S45" s="108"/>
      <c r="T45" s="108"/>
      <c r="U45" s="108"/>
      <c r="V45" s="108"/>
      <c r="W45" s="80"/>
    </row>
    <row r="46" spans="2:23" x14ac:dyDescent="0.45">
      <c r="B46" s="79"/>
      <c r="C46" s="108"/>
      <c r="D46" s="108"/>
      <c r="E46" s="108"/>
      <c r="F46" s="108"/>
      <c r="G46" s="108"/>
      <c r="H46" s="108"/>
      <c r="I46" s="108"/>
      <c r="J46" s="108"/>
      <c r="K46" s="108"/>
      <c r="L46" s="108"/>
      <c r="M46" s="108"/>
      <c r="N46" s="108"/>
      <c r="O46" s="108"/>
      <c r="P46" s="108"/>
      <c r="Q46" s="108"/>
      <c r="R46" s="108"/>
      <c r="S46" s="108"/>
      <c r="T46" s="108"/>
      <c r="U46" s="108"/>
      <c r="V46" s="108"/>
      <c r="W46" s="80"/>
    </row>
    <row r="47" spans="2:23" x14ac:dyDescent="0.45">
      <c r="B47" s="79"/>
      <c r="C47" s="108"/>
      <c r="D47" s="108"/>
      <c r="E47" s="108"/>
      <c r="F47" s="108"/>
      <c r="G47" s="108"/>
      <c r="H47" s="108"/>
      <c r="I47" s="108"/>
      <c r="J47" s="108"/>
      <c r="K47" s="108"/>
      <c r="L47" s="108"/>
      <c r="M47" s="108"/>
      <c r="N47" s="108"/>
      <c r="O47" s="108"/>
      <c r="P47" s="108"/>
      <c r="Q47" s="108"/>
      <c r="R47" s="108"/>
      <c r="S47" s="108"/>
      <c r="T47" s="108"/>
      <c r="U47" s="108"/>
      <c r="V47" s="108"/>
      <c r="W47" s="80"/>
    </row>
    <row r="48" spans="2:23" x14ac:dyDescent="0.45">
      <c r="B48" s="79"/>
      <c r="C48" s="108"/>
      <c r="D48" s="108"/>
      <c r="E48" s="108"/>
      <c r="F48" s="108"/>
      <c r="G48" s="108"/>
      <c r="H48" s="108"/>
      <c r="I48" s="108"/>
      <c r="J48" s="108"/>
      <c r="K48" s="108"/>
      <c r="L48" s="108"/>
      <c r="M48" s="108"/>
      <c r="N48" s="108"/>
      <c r="O48" s="108"/>
      <c r="P48" s="108"/>
      <c r="Q48" s="108"/>
      <c r="R48" s="108"/>
      <c r="S48" s="108"/>
      <c r="T48" s="108"/>
      <c r="U48" s="108"/>
      <c r="V48" s="108"/>
      <c r="W48" s="80"/>
    </row>
    <row r="49" spans="2:23" x14ac:dyDescent="0.45">
      <c r="B49" s="79"/>
      <c r="C49" s="108"/>
      <c r="D49" s="108"/>
      <c r="E49" s="108"/>
      <c r="F49" s="108"/>
      <c r="G49" s="108"/>
      <c r="H49" s="108"/>
      <c r="I49" s="108"/>
      <c r="J49" s="108"/>
      <c r="K49" s="108"/>
      <c r="L49" s="108"/>
      <c r="M49" s="108"/>
      <c r="N49" s="108"/>
      <c r="O49" s="108"/>
      <c r="P49" s="108"/>
      <c r="Q49" s="108"/>
      <c r="R49" s="108"/>
      <c r="S49" s="108"/>
      <c r="T49" s="108"/>
      <c r="U49" s="108"/>
      <c r="V49" s="108"/>
      <c r="W49" s="80"/>
    </row>
    <row r="50" spans="2:23" x14ac:dyDescent="0.45">
      <c r="B50" s="61"/>
      <c r="C50" s="6"/>
      <c r="D50" s="6"/>
      <c r="E50" s="6"/>
      <c r="F50" s="6"/>
      <c r="G50" s="6"/>
      <c r="H50" s="6"/>
      <c r="I50" s="6"/>
      <c r="J50" s="6"/>
      <c r="K50" s="6"/>
      <c r="L50" s="6"/>
      <c r="M50" s="6"/>
      <c r="N50" s="6"/>
      <c r="O50" s="6"/>
      <c r="P50" s="6"/>
      <c r="Q50" s="6"/>
      <c r="R50" s="6"/>
      <c r="S50" s="6"/>
      <c r="T50" s="6"/>
      <c r="U50" s="6"/>
      <c r="V50" s="6"/>
      <c r="W50" s="62"/>
    </row>
    <row r="51" spans="2:23" ht="15" x14ac:dyDescent="0.45">
      <c r="B51" s="61"/>
      <c r="C51" s="6"/>
      <c r="D51" s="6"/>
      <c r="E51" s="6"/>
      <c r="F51" s="6"/>
      <c r="G51" s="66" t="s">
        <v>174</v>
      </c>
      <c r="H51" s="6"/>
      <c r="I51" s="6"/>
      <c r="J51" s="6"/>
      <c r="K51" s="6"/>
      <c r="L51" s="6"/>
      <c r="M51" s="6"/>
      <c r="N51" s="6"/>
      <c r="O51" s="6"/>
      <c r="P51" s="6"/>
      <c r="Q51" s="6"/>
      <c r="R51" s="6"/>
      <c r="S51" s="6"/>
      <c r="T51" s="6"/>
      <c r="U51" s="6"/>
      <c r="V51" s="6"/>
      <c r="W51" s="62"/>
    </row>
    <row r="52" spans="2:23" x14ac:dyDescent="0.45">
      <c r="B52" s="61"/>
      <c r="C52" s="6"/>
      <c r="D52" s="6"/>
      <c r="E52" s="6"/>
      <c r="F52" s="6"/>
      <c r="G52" s="6"/>
      <c r="H52" s="6"/>
      <c r="I52" s="6"/>
      <c r="J52" s="6"/>
      <c r="K52" s="6"/>
      <c r="L52" s="6"/>
      <c r="M52" s="6"/>
      <c r="N52" s="6"/>
      <c r="O52" s="6"/>
      <c r="P52" s="6"/>
      <c r="Q52" s="6"/>
      <c r="R52" s="6"/>
      <c r="S52" s="6"/>
      <c r="T52" s="6"/>
      <c r="U52" s="6"/>
      <c r="V52" s="6"/>
      <c r="W52" s="62"/>
    </row>
    <row r="53" spans="2:23" x14ac:dyDescent="0.45">
      <c r="B53" s="61"/>
      <c r="C53" s="6"/>
      <c r="D53" s="6"/>
      <c r="E53" s="6"/>
      <c r="F53" s="6"/>
      <c r="G53" s="6"/>
      <c r="H53" s="6"/>
      <c r="I53" s="6"/>
      <c r="J53" s="6"/>
      <c r="K53" s="6"/>
      <c r="L53" s="6"/>
      <c r="M53" s="6"/>
      <c r="N53" s="6"/>
      <c r="O53" s="6"/>
      <c r="P53" s="6"/>
      <c r="Q53" s="6"/>
      <c r="R53" s="6"/>
      <c r="S53" s="6"/>
      <c r="T53" s="6"/>
      <c r="U53" s="6"/>
      <c r="V53" s="6"/>
      <c r="W53" s="62"/>
    </row>
    <row r="54" spans="2:23" x14ac:dyDescent="0.45">
      <c r="B54" s="61"/>
      <c r="C54" s="6"/>
      <c r="D54" s="6"/>
      <c r="E54" s="6"/>
      <c r="F54" s="6"/>
      <c r="G54" s="6"/>
      <c r="H54" s="6"/>
      <c r="I54" s="6"/>
      <c r="J54" s="6"/>
      <c r="K54" s="6"/>
      <c r="L54" s="6"/>
      <c r="M54" s="6"/>
      <c r="N54" s="6"/>
      <c r="O54" s="6"/>
      <c r="P54" s="6"/>
      <c r="Q54" s="6"/>
      <c r="R54" s="6"/>
      <c r="S54" s="6"/>
      <c r="T54" s="6"/>
      <c r="U54" s="6"/>
      <c r="V54" s="6"/>
      <c r="W54" s="62"/>
    </row>
    <row r="55" spans="2:23" ht="14.65" thickBot="1" x14ac:dyDescent="0.5">
      <c r="B55" s="63"/>
      <c r="C55" s="64"/>
      <c r="D55" s="64"/>
      <c r="E55" s="64"/>
      <c r="F55" s="64"/>
      <c r="G55" s="64"/>
      <c r="H55" s="64"/>
      <c r="I55" s="64"/>
      <c r="J55" s="64"/>
      <c r="K55" s="64"/>
      <c r="L55" s="64"/>
      <c r="M55" s="64"/>
      <c r="N55" s="64"/>
      <c r="O55" s="64"/>
      <c r="P55" s="64"/>
      <c r="Q55" s="64"/>
      <c r="R55" s="64"/>
      <c r="S55" s="64"/>
      <c r="T55" s="64"/>
      <c r="U55" s="64"/>
      <c r="V55" s="64"/>
      <c r="W55" s="65"/>
    </row>
    <row r="62" spans="2:23" x14ac:dyDescent="0.45">
      <c r="D62" s="3"/>
      <c r="E62" s="3"/>
      <c r="F62" s="3"/>
      <c r="G62" s="3"/>
      <c r="H62" s="3"/>
      <c r="I62" s="3"/>
      <c r="J62" s="3"/>
      <c r="K62" s="3"/>
      <c r="L62" s="3"/>
      <c r="M62" s="3"/>
      <c r="N62" s="3"/>
      <c r="O62" s="3"/>
      <c r="P62" s="3"/>
      <c r="Q62" s="3"/>
      <c r="R62" s="20"/>
      <c r="S62" s="20"/>
      <c r="T62" s="20"/>
    </row>
  </sheetData>
  <mergeCells count="1">
    <mergeCell ref="B5:W49"/>
  </mergeCells>
  <pageMargins left="0.7" right="0.7" top="0.75" bottom="0.75" header="0.3" footer="0.3"/>
  <pageSetup paperSize="9" orientation="portrait" r:id="rId1"/>
  <headerFooter>
    <oddHeader>&amp;R&amp;"Arial"&amp;8&amp;K000000[OFFICIAL]&amp;1#</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5F35C-A0DA-453C-B058-B3F9C165F5DF}">
  <dimension ref="B1:K57"/>
  <sheetViews>
    <sheetView showGridLines="0" topLeftCell="A19" zoomScale="85" zoomScaleNormal="85" workbookViewId="0">
      <selection activeCell="H47" sqref="H47"/>
    </sheetView>
  </sheetViews>
  <sheetFormatPr defaultColWidth="9.19921875" defaultRowHeight="13.5" x14ac:dyDescent="0.35"/>
  <cols>
    <col min="1" max="1" width="1.46484375" style="6" customWidth="1"/>
    <col min="2" max="2" width="37.73046875" style="6" customWidth="1"/>
    <col min="3" max="8" width="12.19921875" style="6" customWidth="1"/>
    <col min="9" max="9" width="6.19921875" style="6" customWidth="1"/>
    <col min="10" max="10" width="11.265625" style="6" customWidth="1"/>
    <col min="11" max="11" width="11.796875" style="6" customWidth="1"/>
    <col min="12" max="16384" width="9.19921875" style="6"/>
  </cols>
  <sheetData>
    <row r="1" spans="2:11" ht="14.25" customHeight="1" x14ac:dyDescent="0.35">
      <c r="C1" s="96" t="s">
        <v>107</v>
      </c>
      <c r="D1" s="96"/>
      <c r="E1" s="96"/>
      <c r="F1" s="96"/>
      <c r="G1" s="96"/>
      <c r="H1" s="96"/>
      <c r="I1" s="96"/>
      <c r="J1" s="96"/>
      <c r="K1" s="96"/>
    </row>
    <row r="2" spans="2:11" ht="14.25" customHeight="1" x14ac:dyDescent="0.35">
      <c r="C2" s="96"/>
      <c r="D2" s="96"/>
      <c r="E2" s="96"/>
      <c r="F2" s="96"/>
      <c r="G2" s="96"/>
      <c r="H2" s="96"/>
      <c r="I2" s="96"/>
      <c r="J2" s="96"/>
      <c r="K2" s="96"/>
    </row>
    <row r="3" spans="2:11" ht="14.25" customHeight="1" x14ac:dyDescent="0.35">
      <c r="C3" s="96"/>
      <c r="D3" s="96"/>
      <c r="E3" s="96"/>
      <c r="F3" s="96"/>
      <c r="G3" s="96"/>
      <c r="H3" s="96"/>
      <c r="I3" s="96"/>
      <c r="J3" s="96"/>
      <c r="K3" s="96"/>
    </row>
    <row r="5" spans="2:11" ht="23.25" x14ac:dyDescent="0.35">
      <c r="B5" s="68" t="s">
        <v>104</v>
      </c>
      <c r="C5" s="19" t="s">
        <v>63</v>
      </c>
      <c r="D5" s="19" t="s">
        <v>62</v>
      </c>
      <c r="E5" s="19" t="s">
        <v>0</v>
      </c>
      <c r="F5" s="19" t="s">
        <v>32</v>
      </c>
      <c r="G5" s="19" t="s">
        <v>49</v>
      </c>
      <c r="H5" s="19" t="s">
        <v>1</v>
      </c>
      <c r="I5" s="19" t="s">
        <v>72</v>
      </c>
      <c r="J5" s="19" t="s">
        <v>2</v>
      </c>
    </row>
    <row r="6" spans="2:11" ht="16.5" customHeight="1" x14ac:dyDescent="0.35">
      <c r="B6" s="32" t="s">
        <v>29</v>
      </c>
      <c r="C6" s="50">
        <v>391</v>
      </c>
      <c r="D6" s="47">
        <v>29.5</v>
      </c>
      <c r="E6" s="38">
        <f>E46</f>
        <v>1218</v>
      </c>
      <c r="F6" s="57">
        <v>11.9</v>
      </c>
      <c r="G6" s="47">
        <v>7.9</v>
      </c>
      <c r="H6" s="54">
        <v>19</v>
      </c>
      <c r="I6" s="41"/>
      <c r="J6" s="41"/>
    </row>
    <row r="7" spans="2:11" ht="15.75" customHeight="1" x14ac:dyDescent="0.35">
      <c r="B7" s="32" t="s">
        <v>30</v>
      </c>
      <c r="C7" s="35">
        <f>ROUND(412*22.0462,0)</f>
        <v>9083</v>
      </c>
      <c r="D7" s="35">
        <f>C26</f>
        <v>123</v>
      </c>
      <c r="E7" s="51" t="s">
        <v>3</v>
      </c>
      <c r="F7" s="51" t="s">
        <v>3</v>
      </c>
      <c r="G7" s="35">
        <f>'H1 24 Simplified earnings by BU'!D57</f>
        <v>252</v>
      </c>
      <c r="H7" s="35">
        <f>ROUND(794*22.0462,0)</f>
        <v>17505</v>
      </c>
      <c r="I7" s="41"/>
      <c r="J7" s="41"/>
    </row>
    <row r="8" spans="2:11" ht="18" customHeight="1" x14ac:dyDescent="0.35">
      <c r="B8" s="32" t="s">
        <v>56</v>
      </c>
      <c r="C8" s="51" t="s">
        <v>3</v>
      </c>
      <c r="D8" s="36">
        <f>SUM(C29:C31)</f>
        <v>-2</v>
      </c>
      <c r="E8" s="51" t="s">
        <v>3</v>
      </c>
      <c r="F8" s="51" t="s">
        <v>3</v>
      </c>
      <c r="G8" s="36">
        <v>2</v>
      </c>
      <c r="H8" s="36">
        <f>H10-H7</f>
        <v>-2403</v>
      </c>
      <c r="I8" s="41"/>
      <c r="J8" s="41"/>
    </row>
    <row r="9" spans="2:11" ht="18" customHeight="1" x14ac:dyDescent="0.35">
      <c r="B9" s="69" t="s">
        <v>31</v>
      </c>
      <c r="C9" s="36">
        <f>C10-C7</f>
        <v>375</v>
      </c>
      <c r="D9" s="36">
        <f>SUM(C27:C28)</f>
        <v>-28</v>
      </c>
      <c r="E9" s="51" t="s">
        <v>3</v>
      </c>
      <c r="F9" s="51" t="s">
        <v>3</v>
      </c>
      <c r="G9" s="51" t="s">
        <v>3</v>
      </c>
      <c r="H9" s="51" t="s">
        <v>3</v>
      </c>
      <c r="I9" s="41"/>
      <c r="J9" s="69"/>
    </row>
    <row r="10" spans="2:11" ht="18" customHeight="1" x14ac:dyDescent="0.35">
      <c r="B10" s="33" t="s">
        <v>4</v>
      </c>
      <c r="C10" s="37">
        <f>ROUND(429*22.0462,0)</f>
        <v>9458</v>
      </c>
      <c r="D10" s="37">
        <f>SUM(D7:D9)</f>
        <v>93</v>
      </c>
      <c r="E10" s="46">
        <f>ROUND(E47,0)</f>
        <v>1454</v>
      </c>
      <c r="F10" s="58">
        <v>139</v>
      </c>
      <c r="G10" s="37">
        <v>254</v>
      </c>
      <c r="H10" s="37">
        <f>ROUND(685*22.0462,0)</f>
        <v>15102</v>
      </c>
      <c r="I10" s="60"/>
      <c r="J10" s="60"/>
    </row>
    <row r="11" spans="2:11" ht="18" customHeight="1" x14ac:dyDescent="0.35">
      <c r="B11" s="32" t="s">
        <v>5</v>
      </c>
      <c r="C11" s="35">
        <f>ROUND(152*22.0462,0)</f>
        <v>3351</v>
      </c>
      <c r="D11" s="35">
        <v>37</v>
      </c>
      <c r="E11" s="39">
        <v>976</v>
      </c>
      <c r="F11" s="59">
        <v>85</v>
      </c>
      <c r="G11" s="35">
        <v>125</v>
      </c>
      <c r="H11" s="35">
        <f>ROUND(505*22.0462,0)</f>
        <v>11133</v>
      </c>
      <c r="I11" s="41"/>
      <c r="J11" s="41"/>
    </row>
    <row r="12" spans="2:11" ht="18" customHeight="1" x14ac:dyDescent="0.35">
      <c r="B12" s="32" t="s">
        <v>14</v>
      </c>
      <c r="C12" s="35">
        <v>22</v>
      </c>
      <c r="D12" s="35">
        <v>2</v>
      </c>
      <c r="E12" s="39">
        <v>18</v>
      </c>
      <c r="F12" s="59">
        <v>4</v>
      </c>
      <c r="G12" s="35">
        <v>55</v>
      </c>
      <c r="H12" s="35">
        <v>101</v>
      </c>
      <c r="I12" s="41"/>
      <c r="J12" s="41"/>
    </row>
    <row r="13" spans="2:11" ht="20.25" customHeight="1" x14ac:dyDescent="0.35">
      <c r="B13" s="32" t="s">
        <v>116</v>
      </c>
      <c r="C13" s="35">
        <f>ROUND(872.62,0)</f>
        <v>873</v>
      </c>
      <c r="D13" s="35">
        <v>6.1</v>
      </c>
      <c r="E13" s="56">
        <v>111.91</v>
      </c>
      <c r="F13" s="59">
        <v>1.6</v>
      </c>
      <c r="G13" s="36">
        <v>-0.94</v>
      </c>
      <c r="H13" s="35">
        <v>2394.3200000000002</v>
      </c>
      <c r="I13" s="41"/>
      <c r="J13" s="41"/>
    </row>
    <row r="14" spans="2:11" ht="18" customHeight="1" x14ac:dyDescent="0.35">
      <c r="B14" s="33" t="s">
        <v>6</v>
      </c>
      <c r="C14" s="37">
        <f t="shared" ref="C14:H14" si="0">C10-C11-C12-C13</f>
        <v>5212</v>
      </c>
      <c r="D14" s="37">
        <f t="shared" si="0"/>
        <v>47.9</v>
      </c>
      <c r="E14" s="46">
        <f t="shared" si="0"/>
        <v>348.09000000000003</v>
      </c>
      <c r="F14" s="58">
        <f t="shared" si="0"/>
        <v>48.4</v>
      </c>
      <c r="G14" s="37">
        <f t="shared" si="0"/>
        <v>74.94</v>
      </c>
      <c r="H14" s="37">
        <f t="shared" si="0"/>
        <v>1473.6799999999998</v>
      </c>
      <c r="I14" s="60"/>
      <c r="J14" s="60"/>
    </row>
    <row r="15" spans="2:11" ht="16.5" customHeight="1" x14ac:dyDescent="0.35">
      <c r="B15" s="32" t="s">
        <v>33</v>
      </c>
      <c r="C15" s="51">
        <f>ROUND((C6*C14/1000),0)</f>
        <v>2038</v>
      </c>
      <c r="D15" s="51">
        <f>ROUND((D6*D14),0)</f>
        <v>1413</v>
      </c>
      <c r="E15" s="51">
        <f>ROUND(E14*E6/1000,0)</f>
        <v>424</v>
      </c>
      <c r="F15" s="51">
        <f>ROUND(F14*' Earnings Footnotes'!I9,0)</f>
        <v>242</v>
      </c>
      <c r="G15" s="51">
        <f>ROUND((G6*G14),0)</f>
        <v>592</v>
      </c>
      <c r="H15" s="51">
        <f>ROUND((H6*H14)/1000,0)</f>
        <v>28</v>
      </c>
      <c r="I15" s="51">
        <v>-66</v>
      </c>
      <c r="J15" s="51">
        <f>SUM(C15:I15)</f>
        <v>4671</v>
      </c>
    </row>
    <row r="16" spans="2:11" ht="18.75" customHeight="1" x14ac:dyDescent="0.35">
      <c r="B16" s="32" t="s">
        <v>117</v>
      </c>
      <c r="C16" s="51">
        <v>0</v>
      </c>
      <c r="D16" s="51">
        <v>0</v>
      </c>
      <c r="E16" s="51">
        <v>251</v>
      </c>
      <c r="F16" s="51">
        <v>58</v>
      </c>
      <c r="G16" s="51">
        <v>0</v>
      </c>
      <c r="H16" s="51">
        <v>0</v>
      </c>
      <c r="I16" s="51">
        <v>0</v>
      </c>
      <c r="J16" s="51">
        <f>SUM(C16:I16)</f>
        <v>309</v>
      </c>
    </row>
    <row r="17" spans="2:10" ht="17.25" customHeight="1" x14ac:dyDescent="0.35">
      <c r="B17" s="33" t="s">
        <v>34</v>
      </c>
      <c r="C17" s="52">
        <f>ROUND(SUM(C15:C16),0)</f>
        <v>2038</v>
      </c>
      <c r="D17" s="52">
        <f>ROUND(SUM(D15:D16),0)</f>
        <v>1413</v>
      </c>
      <c r="E17" s="52">
        <f t="shared" ref="E17" si="1">ROUND(SUM(E15:E16),0)</f>
        <v>675</v>
      </c>
      <c r="F17" s="52">
        <f>ROUND(SUM(F15:F16),0)</f>
        <v>300</v>
      </c>
      <c r="G17" s="52">
        <f>ROUND(SUM(G15:G16),0)</f>
        <v>592</v>
      </c>
      <c r="H17" s="52">
        <f>ROUND(SUM(H15:H16),0)</f>
        <v>28</v>
      </c>
      <c r="I17" s="52">
        <f>ROUND(SUM(I15:I16),0)</f>
        <v>-66</v>
      </c>
      <c r="J17" s="52">
        <f>ROUND(SUM(J15:J16),0)</f>
        <v>4980</v>
      </c>
    </row>
    <row r="18" spans="2:10" ht="19.149999999999999" customHeight="1" x14ac:dyDescent="0.35">
      <c r="B18" s="34" t="s">
        <v>17</v>
      </c>
      <c r="C18" s="53" t="s">
        <v>114</v>
      </c>
      <c r="D18" s="53" t="s">
        <v>115</v>
      </c>
      <c r="E18" s="53" t="s">
        <v>19</v>
      </c>
      <c r="F18" s="53" t="s">
        <v>18</v>
      </c>
      <c r="G18" s="55">
        <v>1</v>
      </c>
      <c r="H18" s="55">
        <v>1</v>
      </c>
      <c r="I18" s="55">
        <v>1</v>
      </c>
      <c r="J18" s="53" t="s">
        <v>155</v>
      </c>
    </row>
    <row r="20" spans="2:10" ht="13.9" thickBot="1" x14ac:dyDescent="0.4"/>
    <row r="21" spans="2:10" ht="14.25" customHeight="1" thickTop="1" x14ac:dyDescent="0.35">
      <c r="B21" s="90" t="s">
        <v>60</v>
      </c>
      <c r="C21" s="91"/>
      <c r="D21" s="91"/>
      <c r="E21" s="92"/>
    </row>
    <row r="22" spans="2:10" ht="14.25" customHeight="1" thickBot="1" x14ac:dyDescent="0.4">
      <c r="B22" s="93"/>
      <c r="C22" s="94"/>
      <c r="D22" s="94"/>
      <c r="E22" s="95"/>
    </row>
    <row r="23" spans="2:10" ht="7.15" customHeight="1" thickTop="1" x14ac:dyDescent="0.35"/>
    <row r="24" spans="2:10" ht="14.25" customHeight="1" x14ac:dyDescent="0.35">
      <c r="B24" s="9"/>
      <c r="C24" s="89" t="s">
        <v>103</v>
      </c>
      <c r="D24" s="89" t="s">
        <v>20</v>
      </c>
      <c r="E24" s="89" t="s">
        <v>21</v>
      </c>
    </row>
    <row r="25" spans="2:10" ht="14.25" customHeight="1" x14ac:dyDescent="0.35">
      <c r="B25" s="9"/>
      <c r="C25" s="89"/>
      <c r="D25" s="89"/>
      <c r="E25" s="89"/>
    </row>
    <row r="26" spans="2:10" ht="14.25" customHeight="1" x14ac:dyDescent="0.35">
      <c r="B26" s="29" t="s">
        <v>118</v>
      </c>
      <c r="C26" s="35">
        <f t="shared" ref="C26:C32" si="2">ROUND(((D26*18.1)+(E26*11.4))/$D$6,0)</f>
        <v>123</v>
      </c>
      <c r="D26" s="35">
        <v>118</v>
      </c>
      <c r="E26" s="35">
        <v>131</v>
      </c>
    </row>
    <row r="27" spans="2:10" ht="14.25" customHeight="1" x14ac:dyDescent="0.35">
      <c r="B27" s="21" t="s">
        <v>23</v>
      </c>
      <c r="C27" s="36">
        <f t="shared" si="2"/>
        <v>-23</v>
      </c>
      <c r="D27" s="36">
        <v>-20</v>
      </c>
      <c r="E27" s="36">
        <v>-28</v>
      </c>
    </row>
    <row r="28" spans="2:10" ht="14.25" customHeight="1" x14ac:dyDescent="0.35">
      <c r="B28" s="29" t="s">
        <v>119</v>
      </c>
      <c r="C28" s="36">
        <f t="shared" si="2"/>
        <v>-5</v>
      </c>
      <c r="D28" s="36">
        <v>-2</v>
      </c>
      <c r="E28" s="36">
        <v>-9</v>
      </c>
    </row>
    <row r="29" spans="2:10" ht="14.25" customHeight="1" x14ac:dyDescent="0.35">
      <c r="B29" s="29" t="s">
        <v>120</v>
      </c>
      <c r="C29" s="35">
        <f t="shared" si="2"/>
        <v>3</v>
      </c>
      <c r="D29" s="35">
        <v>5</v>
      </c>
      <c r="E29" s="35"/>
    </row>
    <row r="30" spans="2:10" ht="14.25" customHeight="1" x14ac:dyDescent="0.35">
      <c r="B30" s="29" t="s">
        <v>121</v>
      </c>
      <c r="C30" s="35">
        <f t="shared" si="2"/>
        <v>5</v>
      </c>
      <c r="D30" s="35">
        <v>5</v>
      </c>
      <c r="E30" s="35">
        <v>5</v>
      </c>
    </row>
    <row r="31" spans="2:10" ht="14.25" customHeight="1" x14ac:dyDescent="0.35">
      <c r="B31" s="29" t="s">
        <v>122</v>
      </c>
      <c r="C31" s="36">
        <f t="shared" si="2"/>
        <v>-10</v>
      </c>
      <c r="D31" s="36">
        <v>-8.6</v>
      </c>
      <c r="E31" s="36">
        <v>-13</v>
      </c>
    </row>
    <row r="32" spans="2:10" ht="14.25" customHeight="1" x14ac:dyDescent="0.35">
      <c r="B32" s="28" t="s">
        <v>24</v>
      </c>
      <c r="C32" s="37">
        <f>ROUND(((D32*18.1)+(E32*11.4))/$D$6,0)</f>
        <v>93</v>
      </c>
      <c r="D32" s="37">
        <f>SUM(D26:D31)</f>
        <v>97.4</v>
      </c>
      <c r="E32" s="37">
        <f>SUM(E26:E31)</f>
        <v>86</v>
      </c>
      <c r="F32" s="25"/>
      <c r="G32" s="25"/>
      <c r="H32" s="25"/>
    </row>
    <row r="34" spans="2:5" ht="13.9" thickBot="1" x14ac:dyDescent="0.4"/>
    <row r="35" spans="2:5" ht="13.9" thickTop="1" x14ac:dyDescent="0.35">
      <c r="B35" s="97" t="s">
        <v>13</v>
      </c>
      <c r="C35" s="98"/>
      <c r="D35" s="98"/>
      <c r="E35" s="99"/>
    </row>
    <row r="36" spans="2:5" ht="13.9" thickBot="1" x14ac:dyDescent="0.4">
      <c r="B36" s="100"/>
      <c r="C36" s="101"/>
      <c r="D36" s="101"/>
      <c r="E36" s="102"/>
    </row>
    <row r="37" spans="2:5" ht="7.5" customHeight="1" thickTop="1" x14ac:dyDescent="0.35">
      <c r="B37" s="7"/>
      <c r="C37" s="7"/>
      <c r="D37" s="7"/>
      <c r="E37" s="7"/>
    </row>
    <row r="38" spans="2:5" x14ac:dyDescent="0.35">
      <c r="B38" s="23" t="s">
        <v>7</v>
      </c>
      <c r="C38" s="89" t="s">
        <v>25</v>
      </c>
      <c r="D38" s="89" t="s">
        <v>9</v>
      </c>
      <c r="E38" s="89" t="s">
        <v>35</v>
      </c>
    </row>
    <row r="39" spans="2:5" x14ac:dyDescent="0.35">
      <c r="B39" s="23" t="s">
        <v>8</v>
      </c>
      <c r="C39" s="89"/>
      <c r="D39" s="89"/>
      <c r="E39" s="89"/>
    </row>
    <row r="40" spans="2:5" x14ac:dyDescent="0.35">
      <c r="B40" s="21" t="s">
        <v>10</v>
      </c>
      <c r="C40" s="39">
        <v>956</v>
      </c>
      <c r="D40" s="38">
        <v>530</v>
      </c>
      <c r="E40" s="40">
        <f>ROUND(C40*D40/1000,0)</f>
        <v>507</v>
      </c>
    </row>
    <row r="41" spans="2:5" x14ac:dyDescent="0.35">
      <c r="B41" s="21" t="s">
        <v>11</v>
      </c>
      <c r="C41" s="39">
        <v>1006</v>
      </c>
      <c r="D41" s="38">
        <v>453</v>
      </c>
      <c r="E41" s="40">
        <f>ROUND(C41*D41/1000,0)</f>
        <v>456</v>
      </c>
    </row>
    <row r="42" spans="2:5" x14ac:dyDescent="0.35">
      <c r="B42" s="21" t="s">
        <v>12</v>
      </c>
      <c r="C42" s="39">
        <v>4605</v>
      </c>
      <c r="D42" s="38">
        <v>67</v>
      </c>
      <c r="E42" s="40">
        <f>ROUND(C42*D42/1000,0)</f>
        <v>309</v>
      </c>
    </row>
    <row r="43" spans="2:5" x14ac:dyDescent="0.35">
      <c r="B43" s="21" t="s">
        <v>26</v>
      </c>
      <c r="C43" s="35"/>
      <c r="D43" s="38">
        <v>168</v>
      </c>
      <c r="E43" s="40">
        <v>239</v>
      </c>
    </row>
    <row r="44" spans="2:5" ht="15.75" customHeight="1" x14ac:dyDescent="0.35">
      <c r="B44" s="29" t="s">
        <v>86</v>
      </c>
      <c r="C44" s="41"/>
      <c r="D44" s="41"/>
      <c r="E44" s="40">
        <v>260</v>
      </c>
    </row>
    <row r="45" spans="2:5" ht="14.25" customHeight="1" thickBot="1" x14ac:dyDescent="0.4">
      <c r="B45" s="8" t="s">
        <v>105</v>
      </c>
      <c r="C45" s="42"/>
      <c r="D45" s="42"/>
      <c r="E45" s="43">
        <f>SUM(E40:E44)</f>
        <v>1771</v>
      </c>
    </row>
    <row r="46" spans="2:5" ht="15" customHeight="1" x14ac:dyDescent="0.35">
      <c r="B46" s="30" t="s">
        <v>79</v>
      </c>
      <c r="C46" s="44"/>
      <c r="D46" s="44"/>
      <c r="E46" s="38">
        <f>SUM(D40:D43)</f>
        <v>1218</v>
      </c>
    </row>
    <row r="47" spans="2:5" ht="14.25" customHeight="1" x14ac:dyDescent="0.35">
      <c r="B47" s="28" t="s">
        <v>123</v>
      </c>
      <c r="C47" s="45"/>
      <c r="D47" s="45"/>
      <c r="E47" s="46">
        <f>(E45/E46*1000)</f>
        <v>1454.0229885057472</v>
      </c>
    </row>
    <row r="48" spans="2:5" ht="14.25" customHeight="1" x14ac:dyDescent="0.35"/>
    <row r="49" spans="2:7" ht="13.9" thickBot="1" x14ac:dyDescent="0.4">
      <c r="C49" s="26"/>
      <c r="D49" s="26"/>
      <c r="E49" s="26"/>
    </row>
    <row r="50" spans="2:7" ht="13.9" thickTop="1" x14ac:dyDescent="0.35">
      <c r="B50" s="81" t="s">
        <v>61</v>
      </c>
      <c r="C50" s="82"/>
      <c r="D50" s="82"/>
      <c r="E50" s="83"/>
    </row>
    <row r="51" spans="2:7" ht="13.9" thickBot="1" x14ac:dyDescent="0.4">
      <c r="B51" s="84"/>
      <c r="C51" s="85"/>
      <c r="D51" s="85"/>
      <c r="E51" s="86"/>
    </row>
    <row r="52" spans="2:7" ht="7.5" customHeight="1" thickTop="1" x14ac:dyDescent="0.35">
      <c r="B52" s="7"/>
      <c r="C52" s="7"/>
      <c r="D52" s="7"/>
      <c r="E52" s="7"/>
    </row>
    <row r="53" spans="2:7" s="2" customFormat="1" ht="11.65" x14ac:dyDescent="0.35">
      <c r="B53" s="87"/>
      <c r="C53" s="88"/>
      <c r="D53" s="89" t="s">
        <v>22</v>
      </c>
      <c r="E53" s="89" t="s">
        <v>9</v>
      </c>
      <c r="F53" s="3"/>
      <c r="G53" s="3"/>
    </row>
    <row r="54" spans="2:7" s="2" customFormat="1" ht="11.65" x14ac:dyDescent="0.35">
      <c r="B54" s="87"/>
      <c r="C54" s="88"/>
      <c r="D54" s="89"/>
      <c r="E54" s="89"/>
      <c r="F54" s="3"/>
      <c r="G54" s="3"/>
    </row>
    <row r="55" spans="2:7" s="2" customFormat="1" ht="15" customHeight="1" x14ac:dyDescent="0.35">
      <c r="B55" s="21" t="s">
        <v>15</v>
      </c>
      <c r="C55" s="10"/>
      <c r="D55" s="35">
        <v>276</v>
      </c>
      <c r="E55" s="47">
        <v>6.2</v>
      </c>
      <c r="F55" s="4"/>
      <c r="G55" s="4"/>
    </row>
    <row r="56" spans="2:7" s="2" customFormat="1" ht="15" customHeight="1" x14ac:dyDescent="0.35">
      <c r="B56" s="21" t="s">
        <v>16</v>
      </c>
      <c r="C56" s="11"/>
      <c r="D56" s="35">
        <v>164</v>
      </c>
      <c r="E56" s="47">
        <v>1.7</v>
      </c>
      <c r="F56" s="3"/>
      <c r="G56" s="3"/>
    </row>
    <row r="57" spans="2:7" s="2" customFormat="1" ht="15" customHeight="1" x14ac:dyDescent="0.35">
      <c r="B57" s="28" t="s">
        <v>124</v>
      </c>
      <c r="C57" s="22"/>
      <c r="D57" s="37">
        <f>ROUND(((D55*E55)+(D56*E56))/E57,0)</f>
        <v>252</v>
      </c>
      <c r="E57" s="48">
        <f>SUM(E55:E56)</f>
        <v>7.9</v>
      </c>
      <c r="F57" s="24"/>
      <c r="G57" s="24"/>
    </row>
  </sheetData>
  <mergeCells count="14">
    <mergeCell ref="B21:E22"/>
    <mergeCell ref="C1:K3"/>
    <mergeCell ref="B35:E36"/>
    <mergeCell ref="C38:C39"/>
    <mergeCell ref="D38:D39"/>
    <mergeCell ref="E38:E39"/>
    <mergeCell ref="C24:C25"/>
    <mergeCell ref="D24:D25"/>
    <mergeCell ref="E24:E25"/>
    <mergeCell ref="B50:E51"/>
    <mergeCell ref="B53:B54"/>
    <mergeCell ref="C53:C54"/>
    <mergeCell ref="D53:D54"/>
    <mergeCell ref="E53:E54"/>
  </mergeCells>
  <pageMargins left="0.7" right="0.7" top="0.75" bottom="0.75" header="0.3" footer="0.3"/>
  <pageSetup paperSize="9" orientation="portrait" r:id="rId1"/>
  <headerFooter>
    <oddHeader>&amp;R&amp;"Arial"&amp;8&amp;K000000[OFFICIAL]&amp;1#</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9C164-7AD4-4323-ACB6-AC2E1976BAF4}">
  <dimension ref="A5:P38"/>
  <sheetViews>
    <sheetView showGridLines="0" zoomScaleNormal="100" workbookViewId="0">
      <selection activeCell="U30" sqref="U30:U31"/>
    </sheetView>
  </sheetViews>
  <sheetFormatPr defaultColWidth="9.19921875" defaultRowHeight="11.65" x14ac:dyDescent="0.35"/>
  <cols>
    <col min="1" max="1" width="3.19921875" style="2" bestFit="1" customWidth="1"/>
    <col min="2" max="2" width="3.19921875" style="2" customWidth="1"/>
    <col min="3" max="7" width="9.19921875" style="2"/>
    <col min="8" max="8" width="6.265625" style="2" customWidth="1"/>
    <col min="9" max="9" width="6.19921875" style="2" customWidth="1"/>
    <col min="10" max="10" width="11.265625" style="2" customWidth="1"/>
    <col min="11" max="16384" width="9.19921875" style="2"/>
  </cols>
  <sheetData>
    <row r="5" spans="1:16" s="107" customFormat="1" x14ac:dyDescent="0.35">
      <c r="A5" s="31">
        <v>1</v>
      </c>
      <c r="B5" s="70" t="s">
        <v>80</v>
      </c>
    </row>
    <row r="6" spans="1:16" s="107" customFormat="1" x14ac:dyDescent="0.35">
      <c r="A6" s="31">
        <v>2</v>
      </c>
      <c r="B6" s="70" t="s">
        <v>81</v>
      </c>
      <c r="C6" s="70"/>
    </row>
    <row r="7" spans="1:16" s="107" customFormat="1" x14ac:dyDescent="0.35">
      <c r="A7" s="31">
        <v>3</v>
      </c>
      <c r="B7" s="70" t="s">
        <v>125</v>
      </c>
      <c r="C7" s="70"/>
    </row>
    <row r="8" spans="1:16" s="107" customFormat="1" x14ac:dyDescent="0.35">
      <c r="A8" s="31">
        <v>4</v>
      </c>
      <c r="B8" s="70" t="s">
        <v>82</v>
      </c>
    </row>
    <row r="9" spans="1:16" s="107" customFormat="1" x14ac:dyDescent="0.35">
      <c r="A9" s="31">
        <v>5</v>
      </c>
      <c r="B9" s="70" t="s">
        <v>64</v>
      </c>
      <c r="C9" s="70"/>
      <c r="I9" s="71">
        <v>5</v>
      </c>
      <c r="J9" s="70" t="s">
        <v>106</v>
      </c>
    </row>
    <row r="10" spans="1:16" s="107" customFormat="1" x14ac:dyDescent="0.35">
      <c r="A10" s="31">
        <v>6</v>
      </c>
      <c r="B10" s="70" t="s">
        <v>65</v>
      </c>
      <c r="C10" s="70"/>
    </row>
    <row r="11" spans="1:16" s="107" customFormat="1" ht="14.25" customHeight="1" x14ac:dyDescent="0.35">
      <c r="A11" s="31">
        <v>7</v>
      </c>
      <c r="B11" s="72" t="s">
        <v>158</v>
      </c>
      <c r="C11" s="72"/>
      <c r="D11" s="72"/>
      <c r="E11" s="72"/>
      <c r="F11" s="72"/>
      <c r="G11" s="72"/>
      <c r="H11" s="72"/>
      <c r="I11" s="72"/>
      <c r="J11" s="72"/>
      <c r="K11" s="72"/>
      <c r="L11" s="72"/>
      <c r="M11" s="72"/>
      <c r="N11" s="72"/>
      <c r="O11" s="72"/>
    </row>
    <row r="12" spans="1:16" s="107" customFormat="1" x14ac:dyDescent="0.35">
      <c r="A12" s="31">
        <v>8</v>
      </c>
      <c r="B12" s="70" t="s">
        <v>159</v>
      </c>
      <c r="C12" s="70"/>
    </row>
    <row r="13" spans="1:16" x14ac:dyDescent="0.35">
      <c r="A13" s="31">
        <v>9</v>
      </c>
      <c r="B13" s="70" t="s">
        <v>160</v>
      </c>
      <c r="C13" s="70"/>
      <c r="D13" s="107"/>
      <c r="E13" s="107"/>
      <c r="F13" s="107"/>
      <c r="G13" s="107"/>
      <c r="H13" s="107"/>
      <c r="I13" s="107"/>
      <c r="J13" s="107"/>
      <c r="K13" s="107"/>
      <c r="L13" s="107"/>
      <c r="M13" s="107"/>
      <c r="N13" s="107"/>
      <c r="O13" s="107"/>
      <c r="P13" s="107"/>
    </row>
    <row r="14" spans="1:16" ht="25.5" customHeight="1" x14ac:dyDescent="0.35">
      <c r="A14" s="31">
        <v>10</v>
      </c>
      <c r="B14" s="103" t="s">
        <v>161</v>
      </c>
      <c r="C14" s="103"/>
      <c r="D14" s="103"/>
      <c r="E14" s="103"/>
      <c r="F14" s="103"/>
      <c r="G14" s="103"/>
      <c r="H14" s="103"/>
      <c r="I14" s="103"/>
      <c r="J14" s="103"/>
      <c r="K14" s="103"/>
      <c r="L14" s="103"/>
      <c r="M14" s="103"/>
      <c r="N14" s="103"/>
      <c r="O14" s="103"/>
      <c r="P14" s="103"/>
    </row>
    <row r="15" spans="1:16" s="107" customFormat="1" ht="26.55" customHeight="1" x14ac:dyDescent="0.35">
      <c r="A15" s="31">
        <v>11</v>
      </c>
      <c r="B15" s="103" t="s">
        <v>162</v>
      </c>
      <c r="C15" s="103"/>
      <c r="D15" s="103"/>
      <c r="E15" s="103"/>
      <c r="F15" s="103"/>
      <c r="G15" s="103"/>
      <c r="H15" s="103"/>
      <c r="I15" s="103"/>
      <c r="J15" s="103"/>
      <c r="K15" s="103"/>
      <c r="L15" s="103"/>
      <c r="M15" s="103"/>
      <c r="N15" s="103"/>
      <c r="O15" s="103"/>
      <c r="P15" s="103"/>
    </row>
    <row r="16" spans="1:16" s="107" customFormat="1" x14ac:dyDescent="0.35">
      <c r="A16" s="31">
        <v>12</v>
      </c>
      <c r="B16" s="70" t="s">
        <v>163</v>
      </c>
      <c r="C16" s="70"/>
    </row>
    <row r="17" spans="1:16" s="107" customFormat="1" x14ac:dyDescent="0.35">
      <c r="A17" s="31">
        <v>13</v>
      </c>
      <c r="B17" s="70" t="s">
        <v>164</v>
      </c>
      <c r="C17" s="70"/>
    </row>
    <row r="18" spans="1:16" s="107" customFormat="1" x14ac:dyDescent="0.35">
      <c r="A18" s="31">
        <v>14</v>
      </c>
      <c r="B18" s="70" t="s">
        <v>165</v>
      </c>
      <c r="C18" s="70"/>
    </row>
    <row r="19" spans="1:16" s="107" customFormat="1" x14ac:dyDescent="0.35">
      <c r="A19" s="31">
        <v>15</v>
      </c>
      <c r="B19" s="70" t="s">
        <v>126</v>
      </c>
      <c r="C19" s="70"/>
    </row>
    <row r="20" spans="1:16" s="107" customFormat="1" x14ac:dyDescent="0.35">
      <c r="A20" s="31">
        <v>16</v>
      </c>
      <c r="B20" s="70" t="s">
        <v>28</v>
      </c>
      <c r="C20" s="70"/>
    </row>
    <row r="21" spans="1:16" s="107" customFormat="1" ht="25.05" customHeight="1" x14ac:dyDescent="0.35">
      <c r="A21" s="31">
        <v>17</v>
      </c>
      <c r="B21" s="103" t="s">
        <v>166</v>
      </c>
      <c r="C21" s="103"/>
      <c r="D21" s="103"/>
      <c r="E21" s="103"/>
      <c r="F21" s="103"/>
      <c r="G21" s="103"/>
      <c r="H21" s="103"/>
      <c r="I21" s="103"/>
      <c r="J21" s="103"/>
      <c r="K21" s="103"/>
      <c r="L21" s="103"/>
      <c r="M21" s="103"/>
      <c r="N21" s="103"/>
      <c r="O21" s="103"/>
      <c r="P21" s="103"/>
    </row>
    <row r="22" spans="1:16" s="107" customFormat="1" x14ac:dyDescent="0.35">
      <c r="A22" s="31">
        <v>18</v>
      </c>
      <c r="B22" s="70" t="s">
        <v>127</v>
      </c>
      <c r="C22" s="70"/>
    </row>
    <row r="23" spans="1:16" s="107" customFormat="1" x14ac:dyDescent="0.35">
      <c r="A23" s="31">
        <v>19</v>
      </c>
      <c r="B23" s="70" t="s">
        <v>59</v>
      </c>
      <c r="C23" s="70"/>
    </row>
    <row r="24" spans="1:16" s="107" customFormat="1" x14ac:dyDescent="0.35">
      <c r="A24" s="31">
        <v>20</v>
      </c>
      <c r="B24" s="70" t="s">
        <v>58</v>
      </c>
      <c r="C24" s="70"/>
    </row>
    <row r="25" spans="1:16" ht="35.549999999999997" customHeight="1" x14ac:dyDescent="0.35">
      <c r="A25" s="31">
        <v>21</v>
      </c>
      <c r="B25" s="103" t="s">
        <v>167</v>
      </c>
      <c r="C25" s="103"/>
      <c r="D25" s="103"/>
      <c r="E25" s="103"/>
      <c r="F25" s="103"/>
      <c r="G25" s="103"/>
      <c r="H25" s="103"/>
      <c r="I25" s="103"/>
      <c r="J25" s="103"/>
      <c r="K25" s="103"/>
      <c r="L25" s="103"/>
      <c r="M25" s="103"/>
      <c r="N25" s="103"/>
      <c r="O25" s="103"/>
      <c r="P25" s="103"/>
    </row>
    <row r="26" spans="1:16" s="107" customFormat="1" x14ac:dyDescent="0.35">
      <c r="A26" s="31">
        <v>22</v>
      </c>
      <c r="B26" s="72" t="s">
        <v>128</v>
      </c>
      <c r="C26" s="70"/>
    </row>
    <row r="27" spans="1:16" s="107" customFormat="1" x14ac:dyDescent="0.35">
      <c r="A27" s="31">
        <v>23</v>
      </c>
      <c r="B27" s="70" t="s">
        <v>168</v>
      </c>
    </row>
    <row r="28" spans="1:16" s="107" customFormat="1" x14ac:dyDescent="0.35">
      <c r="A28" s="31">
        <v>24</v>
      </c>
      <c r="B28" s="70" t="s">
        <v>169</v>
      </c>
      <c r="C28" s="70"/>
    </row>
    <row r="29" spans="1:16" ht="27" customHeight="1" x14ac:dyDescent="0.35">
      <c r="A29" s="31">
        <v>25</v>
      </c>
      <c r="B29" s="103" t="s">
        <v>129</v>
      </c>
      <c r="C29" s="103"/>
      <c r="D29" s="103"/>
      <c r="E29" s="103"/>
      <c r="F29" s="103"/>
      <c r="G29" s="103"/>
      <c r="H29" s="103"/>
      <c r="I29" s="103"/>
      <c r="J29" s="103"/>
      <c r="K29" s="103"/>
      <c r="L29" s="103"/>
      <c r="M29" s="103"/>
      <c r="N29" s="103"/>
      <c r="O29" s="103"/>
      <c r="P29" s="103"/>
    </row>
    <row r="30" spans="1:16" s="107" customFormat="1" x14ac:dyDescent="0.35">
      <c r="A30" s="31">
        <v>26</v>
      </c>
      <c r="B30" s="70" t="s">
        <v>130</v>
      </c>
      <c r="C30" s="29"/>
      <c r="D30" s="29"/>
      <c r="E30" s="29"/>
      <c r="F30" s="29"/>
      <c r="G30" s="29"/>
      <c r="H30" s="29"/>
      <c r="I30" s="29"/>
      <c r="J30" s="29"/>
      <c r="K30" s="29"/>
      <c r="L30" s="29"/>
      <c r="M30" s="29"/>
      <c r="N30" s="29"/>
      <c r="O30" s="29"/>
    </row>
    <row r="31" spans="1:16" s="107" customFormat="1" ht="14.25" customHeight="1" x14ac:dyDescent="0.35">
      <c r="A31" s="31">
        <v>27</v>
      </c>
      <c r="B31" s="70" t="s">
        <v>170</v>
      </c>
      <c r="C31" s="70"/>
    </row>
    <row r="32" spans="1:16" s="107" customFormat="1" ht="14.25" customHeight="1" x14ac:dyDescent="0.35">
      <c r="A32" s="31">
        <v>28</v>
      </c>
      <c r="B32" s="70" t="s">
        <v>171</v>
      </c>
      <c r="C32" s="70"/>
    </row>
    <row r="33" spans="1:16" s="107" customFormat="1" x14ac:dyDescent="0.35">
      <c r="A33" s="31">
        <v>29</v>
      </c>
      <c r="B33" s="72" t="s">
        <v>172</v>
      </c>
      <c r="C33" s="73"/>
      <c r="D33" s="73"/>
      <c r="E33" s="73"/>
      <c r="F33" s="73"/>
      <c r="G33" s="73"/>
      <c r="H33" s="73"/>
      <c r="I33" s="73"/>
      <c r="J33" s="73"/>
      <c r="K33" s="73"/>
      <c r="L33" s="73"/>
      <c r="M33" s="73"/>
      <c r="N33" s="73"/>
      <c r="O33" s="73"/>
      <c r="P33" s="73"/>
    </row>
    <row r="34" spans="1:16" s="107" customFormat="1" x14ac:dyDescent="0.35">
      <c r="A34" s="31">
        <v>30</v>
      </c>
      <c r="B34" s="103" t="s">
        <v>83</v>
      </c>
      <c r="C34" s="103"/>
      <c r="D34" s="103"/>
      <c r="E34" s="103"/>
      <c r="F34" s="103"/>
      <c r="G34" s="103"/>
      <c r="H34" s="103"/>
      <c r="I34" s="103"/>
      <c r="J34" s="103"/>
      <c r="K34" s="103"/>
      <c r="L34" s="103"/>
      <c r="M34" s="103"/>
      <c r="N34" s="103"/>
      <c r="O34" s="103"/>
      <c r="P34" s="103"/>
    </row>
    <row r="35" spans="1:16" s="107" customFormat="1" x14ac:dyDescent="0.35">
      <c r="A35" s="31">
        <v>31</v>
      </c>
      <c r="B35" s="70" t="s">
        <v>27</v>
      </c>
    </row>
    <row r="36" spans="1:16" s="107" customFormat="1" x14ac:dyDescent="0.35">
      <c r="A36" s="31">
        <v>32</v>
      </c>
      <c r="B36" s="70" t="s">
        <v>131</v>
      </c>
    </row>
    <row r="37" spans="1:16" s="107" customFormat="1" x14ac:dyDescent="0.35">
      <c r="A37" s="31"/>
      <c r="B37" s="70"/>
    </row>
    <row r="38" spans="1:16" s="107" customFormat="1" x14ac:dyDescent="0.35">
      <c r="A38" s="31"/>
      <c r="B38" s="70"/>
    </row>
  </sheetData>
  <mergeCells count="6">
    <mergeCell ref="B14:P14"/>
    <mergeCell ref="B25:P25"/>
    <mergeCell ref="B34:P34"/>
    <mergeCell ref="B15:P15"/>
    <mergeCell ref="B21:P21"/>
    <mergeCell ref="B29:P29"/>
  </mergeCells>
  <pageMargins left="0.7" right="0.7" top="0.75" bottom="0.75" header="0.3" footer="0.3"/>
  <pageSetup paperSize="9" orientation="portrait" r:id="rId1"/>
  <headerFooter>
    <oddHeader>&amp;R&amp;"Arial"&amp;8&amp;K000000[OFFICIAL]&amp;1#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EA6E5-586E-4408-A60C-402B3B7914A1}">
  <dimension ref="A1:K37"/>
  <sheetViews>
    <sheetView showGridLines="0" topLeftCell="A9" zoomScaleNormal="100" workbookViewId="0">
      <selection activeCell="E46" sqref="E46"/>
    </sheetView>
  </sheetViews>
  <sheetFormatPr defaultColWidth="9.19921875" defaultRowHeight="13.5" x14ac:dyDescent="0.35"/>
  <cols>
    <col min="1" max="1" width="1.46484375" style="6" customWidth="1"/>
    <col min="2" max="2" width="38.46484375" style="6" customWidth="1"/>
    <col min="3" max="3" width="12.19921875" style="7" customWidth="1"/>
    <col min="4" max="4" width="14.73046875" style="7" customWidth="1"/>
    <col min="5" max="5" width="14.265625" style="7" customWidth="1"/>
    <col min="6" max="6" width="13.46484375" style="7" customWidth="1"/>
    <col min="7" max="7" width="11.796875" style="6" customWidth="1"/>
    <col min="8" max="16384" width="9.19921875" style="6"/>
  </cols>
  <sheetData>
    <row r="1" spans="2:10" ht="14.65" customHeight="1" x14ac:dyDescent="0.35">
      <c r="C1" s="6"/>
      <c r="D1" s="6"/>
      <c r="E1" s="6"/>
      <c r="F1" s="6"/>
      <c r="G1" s="17"/>
      <c r="H1" s="17"/>
      <c r="I1" s="17"/>
      <c r="J1" s="17"/>
    </row>
    <row r="2" spans="2:10" ht="14.65" customHeight="1" x14ac:dyDescent="0.35">
      <c r="C2" s="6"/>
      <c r="D2" s="6"/>
      <c r="E2" s="6"/>
      <c r="F2" s="6"/>
      <c r="G2" s="17"/>
      <c r="H2" s="17"/>
      <c r="I2" s="17"/>
      <c r="J2" s="17"/>
    </row>
    <row r="3" spans="2:10" ht="14.65" customHeight="1" x14ac:dyDescent="0.35">
      <c r="C3" s="6"/>
      <c r="D3" s="6"/>
      <c r="E3" s="6"/>
      <c r="F3" s="6"/>
      <c r="G3" s="17"/>
      <c r="H3" s="17"/>
      <c r="I3" s="17"/>
      <c r="J3" s="17"/>
    </row>
    <row r="4" spans="2:10" ht="14.65" customHeight="1" x14ac:dyDescent="0.35">
      <c r="B4" s="104" t="s">
        <v>43</v>
      </c>
      <c r="C4" s="104"/>
      <c r="D4" s="104"/>
      <c r="E4" s="104"/>
      <c r="F4" s="104"/>
      <c r="G4" s="17"/>
      <c r="H4" s="17"/>
      <c r="I4" s="17"/>
      <c r="J4" s="17"/>
    </row>
    <row r="5" spans="2:10" ht="14.65" customHeight="1" x14ac:dyDescent="0.35">
      <c r="B5" s="104"/>
      <c r="C5" s="104"/>
      <c r="D5" s="104"/>
      <c r="E5" s="104"/>
      <c r="F5" s="104"/>
      <c r="G5" s="17"/>
      <c r="H5" s="17"/>
      <c r="I5" s="17"/>
      <c r="J5" s="17"/>
    </row>
    <row r="6" spans="2:10" ht="14.65" customHeight="1" x14ac:dyDescent="0.35">
      <c r="B6" s="104"/>
      <c r="C6" s="104"/>
      <c r="D6" s="104"/>
      <c r="E6" s="104"/>
      <c r="F6" s="104"/>
      <c r="G6" s="17"/>
      <c r="H6" s="17"/>
      <c r="I6" s="17"/>
      <c r="J6" s="17"/>
    </row>
    <row r="7" spans="2:10" ht="22.15" x14ac:dyDescent="0.55000000000000004">
      <c r="B7" s="5"/>
      <c r="C7" s="13" t="s">
        <v>36</v>
      </c>
      <c r="D7" s="13" t="s">
        <v>37</v>
      </c>
      <c r="E7" s="13" t="s">
        <v>67</v>
      </c>
      <c r="F7" s="13" t="s">
        <v>84</v>
      </c>
    </row>
    <row r="8" spans="2:10" ht="14.65" x14ac:dyDescent="0.35">
      <c r="B8" s="14" t="s">
        <v>73</v>
      </c>
      <c r="C8" s="15" t="s">
        <v>40</v>
      </c>
      <c r="D8" s="15" t="s">
        <v>87</v>
      </c>
      <c r="E8" s="15" t="s">
        <v>88</v>
      </c>
      <c r="F8" s="15" t="s">
        <v>89</v>
      </c>
    </row>
    <row r="9" spans="2:10" ht="14.65" x14ac:dyDescent="0.35">
      <c r="B9" s="14" t="s">
        <v>109</v>
      </c>
      <c r="C9" s="15" t="s">
        <v>42</v>
      </c>
      <c r="D9" s="15" t="s">
        <v>93</v>
      </c>
      <c r="E9" s="15" t="s">
        <v>70</v>
      </c>
      <c r="F9" s="15" t="s">
        <v>93</v>
      </c>
    </row>
    <row r="10" spans="2:10" ht="14.65" x14ac:dyDescent="0.35">
      <c r="B10" s="14" t="s">
        <v>74</v>
      </c>
      <c r="C10" s="15" t="s">
        <v>41</v>
      </c>
      <c r="D10" s="15" t="s">
        <v>69</v>
      </c>
      <c r="E10" s="15" t="s">
        <v>92</v>
      </c>
      <c r="F10" s="15" t="s">
        <v>92</v>
      </c>
    </row>
    <row r="11" spans="2:10" ht="14.65" x14ac:dyDescent="0.35">
      <c r="B11" s="14" t="s">
        <v>141</v>
      </c>
      <c r="C11" s="15"/>
      <c r="D11" s="15"/>
      <c r="E11" s="15"/>
      <c r="F11" s="15"/>
    </row>
    <row r="12" spans="2:10" x14ac:dyDescent="0.35">
      <c r="B12" s="74" t="s">
        <v>139</v>
      </c>
      <c r="C12" s="15" t="s">
        <v>41</v>
      </c>
      <c r="D12" s="15" t="s">
        <v>142</v>
      </c>
      <c r="E12" s="15" t="s">
        <v>142</v>
      </c>
      <c r="F12" s="15" t="s">
        <v>142</v>
      </c>
    </row>
    <row r="13" spans="2:10" x14ac:dyDescent="0.35">
      <c r="B13" s="74" t="s">
        <v>140</v>
      </c>
      <c r="C13" s="15" t="s">
        <v>41</v>
      </c>
      <c r="D13" s="15" t="s">
        <v>143</v>
      </c>
      <c r="E13" s="15" t="s">
        <v>144</v>
      </c>
      <c r="F13" s="15" t="s">
        <v>144</v>
      </c>
    </row>
    <row r="14" spans="2:10" ht="14.65" x14ac:dyDescent="0.35">
      <c r="B14" s="14" t="s">
        <v>75</v>
      </c>
      <c r="C14" s="15" t="s">
        <v>41</v>
      </c>
      <c r="D14" s="15" t="s">
        <v>69</v>
      </c>
      <c r="E14" s="15" t="s">
        <v>92</v>
      </c>
      <c r="F14" s="15" t="s">
        <v>92</v>
      </c>
    </row>
    <row r="15" spans="2:10" ht="25.5" x14ac:dyDescent="0.35">
      <c r="B15" s="14" t="s">
        <v>76</v>
      </c>
      <c r="C15" s="15" t="s">
        <v>38</v>
      </c>
      <c r="D15" s="15" t="s">
        <v>132</v>
      </c>
      <c r="E15" s="15" t="s">
        <v>39</v>
      </c>
      <c r="F15" s="15" t="s">
        <v>68</v>
      </c>
    </row>
    <row r="16" spans="2:10" ht="14.65" x14ac:dyDescent="0.35">
      <c r="B16" s="14" t="s">
        <v>108</v>
      </c>
      <c r="C16" s="15" t="s">
        <v>42</v>
      </c>
      <c r="D16" s="15" t="s">
        <v>133</v>
      </c>
      <c r="E16" s="15" t="s">
        <v>94</v>
      </c>
      <c r="F16" s="15" t="s">
        <v>95</v>
      </c>
    </row>
    <row r="17" spans="1:11" ht="14.65" x14ac:dyDescent="0.35">
      <c r="B17" s="14" t="s">
        <v>110</v>
      </c>
      <c r="C17" s="15" t="s">
        <v>40</v>
      </c>
      <c r="D17" s="15" t="s">
        <v>90</v>
      </c>
      <c r="E17" s="15" t="s">
        <v>91</v>
      </c>
      <c r="F17" s="15" t="s">
        <v>91</v>
      </c>
    </row>
    <row r="18" spans="1:11" x14ac:dyDescent="0.35">
      <c r="D18" s="49"/>
    </row>
    <row r="19" spans="1:11" ht="14.25" customHeight="1" x14ac:dyDescent="0.35">
      <c r="B19" s="104" t="s">
        <v>57</v>
      </c>
      <c r="C19" s="104"/>
      <c r="D19" s="104"/>
      <c r="E19" s="18"/>
      <c r="F19" s="18"/>
    </row>
    <row r="20" spans="1:11" ht="14.25" customHeight="1" x14ac:dyDescent="0.35">
      <c r="B20" s="104"/>
      <c r="C20" s="104"/>
      <c r="D20" s="104"/>
      <c r="E20" s="18"/>
      <c r="F20" s="18"/>
    </row>
    <row r="21" spans="1:11" ht="14.25" customHeight="1" x14ac:dyDescent="0.65">
      <c r="D21" s="16"/>
    </row>
    <row r="22" spans="1:11" ht="14.65" x14ac:dyDescent="0.35">
      <c r="C22" s="13" t="s">
        <v>36</v>
      </c>
      <c r="D22" s="13" t="s">
        <v>85</v>
      </c>
    </row>
    <row r="23" spans="1:11" s="7" customFormat="1" ht="14.65" x14ac:dyDescent="0.35">
      <c r="A23" s="6"/>
      <c r="B23" s="14" t="s">
        <v>78</v>
      </c>
      <c r="C23" s="15" t="s">
        <v>45</v>
      </c>
      <c r="D23" s="15" t="s">
        <v>96</v>
      </c>
      <c r="G23" s="6"/>
      <c r="H23" s="6"/>
      <c r="I23" s="6"/>
      <c r="J23" s="6"/>
      <c r="K23" s="6"/>
    </row>
    <row r="24" spans="1:11" s="7" customFormat="1" ht="14.65" x14ac:dyDescent="0.35">
      <c r="A24" s="6"/>
      <c r="B24" s="14" t="s">
        <v>111</v>
      </c>
      <c r="C24" s="15" t="s">
        <v>47</v>
      </c>
      <c r="D24" s="15" t="s">
        <v>98</v>
      </c>
      <c r="G24" s="6"/>
      <c r="H24" s="6"/>
      <c r="I24" s="6"/>
      <c r="J24" s="6"/>
      <c r="K24" s="6"/>
    </row>
    <row r="25" spans="1:11" s="7" customFormat="1" ht="14.65" x14ac:dyDescent="0.35">
      <c r="A25" s="6"/>
      <c r="B25" s="14" t="s">
        <v>112</v>
      </c>
      <c r="C25" s="15" t="s">
        <v>46</v>
      </c>
      <c r="D25" s="15" t="s">
        <v>97</v>
      </c>
      <c r="G25" s="6"/>
      <c r="H25" s="6"/>
      <c r="I25" s="6"/>
      <c r="J25" s="6"/>
      <c r="K25" s="6"/>
    </row>
    <row r="26" spans="1:11" ht="25.5" x14ac:dyDescent="0.35">
      <c r="B26" s="14" t="s">
        <v>113</v>
      </c>
      <c r="C26" s="15" t="s">
        <v>44</v>
      </c>
      <c r="D26" s="15" t="s">
        <v>134</v>
      </c>
    </row>
    <row r="27" spans="1:11" s="7" customFormat="1" ht="14.65" x14ac:dyDescent="0.35">
      <c r="A27" s="6"/>
      <c r="B27" s="14" t="s">
        <v>66</v>
      </c>
      <c r="C27" s="15" t="s">
        <v>48</v>
      </c>
      <c r="D27" s="15" t="s">
        <v>135</v>
      </c>
      <c r="G27" s="6"/>
      <c r="H27" s="6"/>
      <c r="I27" s="6"/>
      <c r="J27" s="6"/>
      <c r="K27" s="6"/>
    </row>
    <row r="28" spans="1:11" s="7" customFormat="1" ht="14.65" x14ac:dyDescent="0.35">
      <c r="A28" s="6"/>
      <c r="B28" s="14" t="s">
        <v>153</v>
      </c>
      <c r="C28" s="15" t="s">
        <v>45</v>
      </c>
      <c r="D28" s="15" t="s">
        <v>136</v>
      </c>
      <c r="G28" s="6"/>
      <c r="H28" s="6"/>
      <c r="I28" s="6"/>
      <c r="J28" s="6"/>
      <c r="K28" s="6"/>
    </row>
    <row r="29" spans="1:11" x14ac:dyDescent="0.35">
      <c r="C29" s="49"/>
      <c r="D29" s="49"/>
    </row>
    <row r="30" spans="1:11" ht="14.25" customHeight="1" x14ac:dyDescent="0.35">
      <c r="B30" s="105" t="s">
        <v>137</v>
      </c>
      <c r="C30" s="105"/>
      <c r="D30" s="105"/>
      <c r="E30" s="105"/>
      <c r="F30" s="105"/>
      <c r="G30" s="105"/>
    </row>
    <row r="31" spans="1:11" ht="14.25" customHeight="1" x14ac:dyDescent="0.35">
      <c r="B31" s="105"/>
      <c r="C31" s="105"/>
      <c r="D31" s="105"/>
      <c r="E31" s="105"/>
      <c r="F31" s="105"/>
      <c r="G31" s="105"/>
    </row>
    <row r="32" spans="1:11" ht="14.25" customHeight="1" x14ac:dyDescent="0.35">
      <c r="B32" s="105"/>
      <c r="C32" s="105"/>
      <c r="D32" s="105"/>
      <c r="E32" s="105"/>
      <c r="F32" s="105"/>
      <c r="G32" s="105"/>
    </row>
    <row r="33" spans="2:3" x14ac:dyDescent="0.35">
      <c r="B33" s="14" t="s">
        <v>54</v>
      </c>
      <c r="C33" s="15" t="s">
        <v>99</v>
      </c>
    </row>
    <row r="34" spans="2:3" x14ac:dyDescent="0.35">
      <c r="B34" s="14" t="s">
        <v>55</v>
      </c>
      <c r="C34" s="15" t="s">
        <v>77</v>
      </c>
    </row>
    <row r="35" spans="2:3" x14ac:dyDescent="0.35">
      <c r="B35" s="14" t="s">
        <v>53</v>
      </c>
      <c r="C35" s="15" t="s">
        <v>100</v>
      </c>
    </row>
    <row r="36" spans="2:3" x14ac:dyDescent="0.35">
      <c r="B36" s="14" t="s">
        <v>50</v>
      </c>
      <c r="C36" s="15" t="s">
        <v>101</v>
      </c>
    </row>
    <row r="37" spans="2:3" x14ac:dyDescent="0.35">
      <c r="B37" s="14" t="s">
        <v>51</v>
      </c>
      <c r="C37" s="15" t="s">
        <v>52</v>
      </c>
    </row>
  </sheetData>
  <mergeCells count="3">
    <mergeCell ref="B4:F6"/>
    <mergeCell ref="B19:D20"/>
    <mergeCell ref="B30:G32"/>
  </mergeCells>
  <pageMargins left="0.7" right="0.7" top="0.75" bottom="0.75" header="0.3" footer="0.3"/>
  <pageSetup paperSize="9" orientation="portrait" horizontalDpi="300" verticalDpi="300" r:id="rId1"/>
  <headerFooter>
    <oddHeader>&amp;R&amp;"Arial"&amp;8&amp;K000000[OFFICIAL]&amp;1#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9D2EC-DB59-4EF5-AE2C-AF98C974E9C5}">
  <dimension ref="A5:X19"/>
  <sheetViews>
    <sheetView showGridLines="0" zoomScaleNormal="100" workbookViewId="0">
      <selection activeCell="B14" sqref="B14:V14"/>
    </sheetView>
  </sheetViews>
  <sheetFormatPr defaultColWidth="9.19921875" defaultRowHeight="13.5" x14ac:dyDescent="0.35"/>
  <cols>
    <col min="1" max="1" width="3.19921875" style="6" bestFit="1" customWidth="1"/>
    <col min="2" max="2" width="4.46484375" style="6" customWidth="1"/>
    <col min="3" max="16384" width="9.19921875" style="6"/>
  </cols>
  <sheetData>
    <row r="5" spans="1:24" ht="42.75" customHeight="1" x14ac:dyDescent="0.35">
      <c r="A5" s="67">
        <v>1</v>
      </c>
      <c r="B5" s="103" t="s">
        <v>156</v>
      </c>
      <c r="C5" s="103"/>
      <c r="D5" s="103"/>
      <c r="E5" s="103"/>
      <c r="F5" s="103"/>
      <c r="G5" s="103"/>
      <c r="H5" s="103"/>
      <c r="I5" s="103"/>
      <c r="J5" s="103"/>
      <c r="K5" s="103"/>
      <c r="L5" s="103"/>
      <c r="M5" s="103"/>
      <c r="N5" s="103"/>
      <c r="O5" s="103"/>
      <c r="P5" s="103"/>
      <c r="Q5" s="103"/>
      <c r="R5" s="103"/>
      <c r="S5" s="103"/>
      <c r="T5" s="103"/>
      <c r="U5" s="103"/>
      <c r="V5" s="103"/>
    </row>
    <row r="6" spans="1:24" ht="30.7" customHeight="1" x14ac:dyDescent="0.35">
      <c r="A6" s="67">
        <v>2</v>
      </c>
      <c r="B6" s="103" t="s">
        <v>138</v>
      </c>
      <c r="C6" s="103"/>
      <c r="D6" s="103"/>
      <c r="E6" s="103"/>
      <c r="F6" s="103"/>
      <c r="G6" s="103"/>
      <c r="H6" s="103"/>
      <c r="I6" s="103"/>
      <c r="J6" s="103"/>
      <c r="K6" s="103"/>
      <c r="L6" s="103"/>
      <c r="M6" s="103"/>
      <c r="N6" s="103"/>
      <c r="O6" s="103"/>
      <c r="P6" s="103"/>
      <c r="Q6" s="103"/>
      <c r="R6" s="103"/>
      <c r="S6" s="103"/>
      <c r="T6" s="103"/>
      <c r="U6" s="103"/>
      <c r="V6" s="103"/>
    </row>
    <row r="7" spans="1:24" ht="52.5" customHeight="1" x14ac:dyDescent="0.35">
      <c r="A7" s="67">
        <v>3</v>
      </c>
      <c r="B7" s="103" t="s">
        <v>145</v>
      </c>
      <c r="C7" s="103"/>
      <c r="D7" s="103"/>
      <c r="E7" s="103"/>
      <c r="F7" s="103"/>
      <c r="G7" s="103"/>
      <c r="H7" s="103"/>
      <c r="I7" s="103"/>
      <c r="J7" s="103"/>
      <c r="K7" s="103"/>
      <c r="L7" s="103"/>
      <c r="M7" s="103"/>
      <c r="N7" s="103"/>
      <c r="O7" s="103"/>
      <c r="P7" s="103"/>
      <c r="Q7" s="103"/>
      <c r="R7" s="103"/>
      <c r="S7" s="103"/>
      <c r="T7" s="103"/>
      <c r="U7" s="103"/>
      <c r="V7" s="103"/>
    </row>
    <row r="8" spans="1:24" x14ac:dyDescent="0.35">
      <c r="A8" s="67">
        <v>4</v>
      </c>
      <c r="B8" s="103" t="s">
        <v>146</v>
      </c>
      <c r="C8" s="103"/>
      <c r="D8" s="103"/>
      <c r="E8" s="103"/>
      <c r="F8" s="103"/>
      <c r="G8" s="103"/>
      <c r="H8" s="103"/>
      <c r="I8" s="103"/>
      <c r="J8" s="103"/>
      <c r="K8" s="103"/>
      <c r="L8" s="103"/>
      <c r="M8" s="103"/>
      <c r="N8" s="103"/>
      <c r="O8" s="103"/>
      <c r="P8" s="103"/>
      <c r="Q8" s="103"/>
      <c r="R8" s="103"/>
      <c r="S8" s="103"/>
      <c r="T8" s="103"/>
      <c r="U8" s="103"/>
      <c r="V8" s="103"/>
    </row>
    <row r="9" spans="1:24" ht="39" customHeight="1" x14ac:dyDescent="0.35">
      <c r="A9" s="67">
        <v>5</v>
      </c>
      <c r="B9" s="103" t="s">
        <v>147</v>
      </c>
      <c r="C9" s="103"/>
      <c r="D9" s="103"/>
      <c r="E9" s="103"/>
      <c r="F9" s="103"/>
      <c r="G9" s="103"/>
      <c r="H9" s="103"/>
      <c r="I9" s="103"/>
      <c r="J9" s="103"/>
      <c r="K9" s="103"/>
      <c r="L9" s="103"/>
      <c r="M9" s="103"/>
      <c r="N9" s="103"/>
      <c r="O9" s="103"/>
      <c r="P9" s="103"/>
      <c r="Q9" s="103"/>
      <c r="R9" s="103"/>
      <c r="S9" s="103"/>
      <c r="T9" s="103"/>
      <c r="U9" s="103"/>
      <c r="V9" s="103"/>
    </row>
    <row r="10" spans="1:24" ht="43.05" customHeight="1" x14ac:dyDescent="0.35">
      <c r="A10" s="67">
        <v>6</v>
      </c>
      <c r="B10" s="103" t="s">
        <v>148</v>
      </c>
      <c r="C10" s="103"/>
      <c r="D10" s="103"/>
      <c r="E10" s="103"/>
      <c r="F10" s="103"/>
      <c r="G10" s="103"/>
      <c r="H10" s="103"/>
      <c r="I10" s="103"/>
      <c r="J10" s="103"/>
      <c r="K10" s="103"/>
      <c r="L10" s="103"/>
      <c r="M10" s="103"/>
      <c r="N10" s="103"/>
      <c r="O10" s="103"/>
      <c r="P10" s="103"/>
      <c r="Q10" s="103"/>
      <c r="R10" s="103"/>
      <c r="S10" s="103"/>
      <c r="T10" s="103"/>
      <c r="U10" s="103"/>
      <c r="V10" s="103"/>
    </row>
    <row r="11" spans="1:24" ht="21.7" customHeight="1" x14ac:dyDescent="0.35">
      <c r="A11" s="67">
        <v>7</v>
      </c>
      <c r="B11" s="103" t="s">
        <v>102</v>
      </c>
      <c r="C11" s="106"/>
      <c r="D11" s="106"/>
      <c r="E11" s="106"/>
      <c r="F11" s="106"/>
      <c r="G11" s="106"/>
      <c r="H11" s="106"/>
      <c r="I11" s="106"/>
      <c r="J11" s="106"/>
      <c r="K11" s="106"/>
      <c r="L11" s="106"/>
      <c r="M11" s="106"/>
      <c r="N11" s="106"/>
      <c r="O11" s="106"/>
      <c r="P11" s="106"/>
      <c r="Q11" s="106"/>
      <c r="R11" s="106"/>
      <c r="S11" s="106"/>
      <c r="T11" s="106"/>
      <c r="U11" s="106"/>
      <c r="V11" s="106"/>
    </row>
    <row r="12" spans="1:24" ht="28.5" customHeight="1" x14ac:dyDescent="0.35">
      <c r="A12" s="67"/>
    </row>
    <row r="13" spans="1:24" s="27" customFormat="1" ht="14.25" customHeight="1" x14ac:dyDescent="0.35">
      <c r="A13" s="75">
        <v>8</v>
      </c>
      <c r="B13" s="72" t="s">
        <v>71</v>
      </c>
      <c r="C13" s="72"/>
      <c r="D13" s="72"/>
      <c r="E13" s="72"/>
      <c r="F13" s="72"/>
      <c r="G13" s="72"/>
      <c r="H13" s="72"/>
      <c r="I13" s="72"/>
      <c r="J13" s="72"/>
      <c r="K13" s="72"/>
      <c r="L13" s="72"/>
      <c r="M13" s="72"/>
      <c r="N13" s="72"/>
      <c r="O13" s="72"/>
      <c r="P13" s="72"/>
      <c r="Q13" s="72"/>
      <c r="R13" s="72"/>
      <c r="S13" s="72"/>
      <c r="T13" s="72"/>
      <c r="U13" s="72"/>
      <c r="V13" s="72"/>
    </row>
    <row r="14" spans="1:24" ht="34.5" customHeight="1" x14ac:dyDescent="0.35">
      <c r="A14" s="67">
        <v>9</v>
      </c>
      <c r="B14" s="103" t="s">
        <v>157</v>
      </c>
      <c r="C14" s="103"/>
      <c r="D14" s="103"/>
      <c r="E14" s="103"/>
      <c r="F14" s="103"/>
      <c r="G14" s="103"/>
      <c r="H14" s="103"/>
      <c r="I14" s="103"/>
      <c r="J14" s="103"/>
      <c r="K14" s="103"/>
      <c r="L14" s="103"/>
      <c r="M14" s="103"/>
      <c r="N14" s="103"/>
      <c r="O14" s="103"/>
      <c r="P14" s="103"/>
      <c r="Q14" s="103"/>
      <c r="R14" s="103"/>
      <c r="S14" s="103"/>
      <c r="T14" s="103"/>
      <c r="U14" s="103"/>
      <c r="V14" s="103"/>
    </row>
    <row r="15" spans="1:24" ht="38.549999999999997" customHeight="1" x14ac:dyDescent="0.35">
      <c r="A15" s="67">
        <v>10</v>
      </c>
      <c r="B15" s="103" t="s">
        <v>149</v>
      </c>
      <c r="C15" s="103"/>
      <c r="D15" s="103"/>
      <c r="E15" s="103"/>
      <c r="F15" s="103"/>
      <c r="G15" s="103"/>
      <c r="H15" s="103"/>
      <c r="I15" s="103"/>
      <c r="J15" s="103"/>
      <c r="K15" s="103"/>
      <c r="L15" s="103"/>
      <c r="M15" s="103"/>
      <c r="N15" s="103"/>
      <c r="O15" s="103"/>
      <c r="P15" s="103"/>
      <c r="Q15" s="103"/>
      <c r="R15" s="103"/>
      <c r="S15" s="103"/>
      <c r="T15" s="103"/>
      <c r="U15" s="103"/>
      <c r="V15" s="103"/>
    </row>
    <row r="16" spans="1:24" ht="28.5" customHeight="1" x14ac:dyDescent="0.35">
      <c r="A16" s="67">
        <v>11</v>
      </c>
      <c r="B16" s="103" t="s">
        <v>150</v>
      </c>
      <c r="C16" s="103"/>
      <c r="D16" s="103"/>
      <c r="E16" s="103"/>
      <c r="F16" s="103"/>
      <c r="G16" s="103"/>
      <c r="H16" s="103"/>
      <c r="I16" s="103"/>
      <c r="J16" s="103"/>
      <c r="K16" s="103"/>
      <c r="L16" s="103"/>
      <c r="M16" s="103"/>
      <c r="N16" s="103"/>
      <c r="O16" s="103"/>
      <c r="P16" s="103"/>
      <c r="Q16" s="103"/>
      <c r="R16" s="103"/>
      <c r="S16" s="103"/>
      <c r="T16" s="103"/>
      <c r="U16" s="103"/>
      <c r="V16" s="103"/>
      <c r="W16" s="27"/>
      <c r="X16" s="27"/>
    </row>
    <row r="17" spans="1:22" ht="26" customHeight="1" x14ac:dyDescent="0.35">
      <c r="A17" s="67">
        <v>12</v>
      </c>
      <c r="B17" s="103" t="s">
        <v>151</v>
      </c>
      <c r="C17" s="103"/>
      <c r="D17" s="103"/>
      <c r="E17" s="103"/>
      <c r="F17" s="103"/>
      <c r="G17" s="103"/>
      <c r="H17" s="103"/>
      <c r="I17" s="103"/>
      <c r="J17" s="103"/>
      <c r="K17" s="103"/>
      <c r="L17" s="103"/>
      <c r="M17" s="103"/>
      <c r="N17" s="103"/>
      <c r="O17" s="103"/>
      <c r="P17" s="103"/>
      <c r="Q17" s="103"/>
      <c r="R17" s="103"/>
      <c r="S17" s="103"/>
      <c r="T17" s="103"/>
      <c r="U17" s="103"/>
      <c r="V17" s="103"/>
    </row>
    <row r="18" spans="1:22" ht="27" customHeight="1" x14ac:dyDescent="0.35">
      <c r="A18" s="67">
        <v>13</v>
      </c>
      <c r="B18" s="103" t="s">
        <v>152</v>
      </c>
      <c r="C18" s="103"/>
      <c r="D18" s="103"/>
      <c r="E18" s="103"/>
      <c r="F18" s="103"/>
      <c r="G18" s="103"/>
      <c r="H18" s="103"/>
      <c r="I18" s="103"/>
      <c r="J18" s="103"/>
      <c r="K18" s="103"/>
      <c r="L18" s="103"/>
      <c r="M18" s="103"/>
      <c r="N18" s="103"/>
      <c r="O18" s="103"/>
      <c r="P18" s="103"/>
      <c r="Q18" s="103"/>
      <c r="R18" s="103"/>
      <c r="S18" s="103"/>
      <c r="T18" s="103"/>
      <c r="U18" s="103"/>
      <c r="V18" s="103"/>
    </row>
    <row r="19" spans="1:22" x14ac:dyDescent="0.35">
      <c r="A19" s="12">
        <v>14</v>
      </c>
      <c r="B19" s="72" t="s">
        <v>154</v>
      </c>
      <c r="C19" s="72"/>
      <c r="D19" s="72"/>
      <c r="E19" s="72"/>
      <c r="F19" s="72"/>
      <c r="G19" s="72"/>
      <c r="H19" s="72"/>
      <c r="I19" s="72"/>
      <c r="J19" s="72"/>
      <c r="K19" s="72"/>
      <c r="L19" s="72"/>
      <c r="M19" s="72"/>
      <c r="N19" s="72"/>
      <c r="O19" s="72"/>
      <c r="P19" s="72"/>
      <c r="Q19" s="72"/>
      <c r="R19" s="72"/>
      <c r="S19" s="72"/>
      <c r="T19" s="72"/>
      <c r="U19" s="72"/>
      <c r="V19" s="72"/>
    </row>
  </sheetData>
  <mergeCells count="12">
    <mergeCell ref="B14:V14"/>
    <mergeCell ref="B15:V15"/>
    <mergeCell ref="B16:V16"/>
    <mergeCell ref="B17:V17"/>
    <mergeCell ref="B18:V18"/>
    <mergeCell ref="B10:V10"/>
    <mergeCell ref="B5:V5"/>
    <mergeCell ref="B11:V11"/>
    <mergeCell ref="B7:V7"/>
    <mergeCell ref="B8:V8"/>
    <mergeCell ref="B6:V6"/>
    <mergeCell ref="B9:V9"/>
  </mergeCells>
  <pageMargins left="0.7" right="0.7" top="0.75" bottom="0.75" header="0.3" footer="0.3"/>
  <pageSetup paperSize="9" orientation="portrait" horizontalDpi="300" verticalDpi="300" r:id="rId1"/>
  <headerFooter>
    <oddHeader>&amp;R&amp;"Arial"&amp;8&amp;K000000[OFFICIAL]&amp;1#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7a31907-8aa9-4863-a4ac-b082605f955a">
      <Terms xmlns="http://schemas.microsoft.com/office/infopath/2007/PartnerControls"/>
    </lcf76f155ced4ddcb4097134ff3c332f>
    <TaxCatchAll xmlns="aa44c60e-9520-4a62-979c-2dbe1060935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E578D68B3061F4A9D93AC0B6566DCFA" ma:contentTypeVersion="15" ma:contentTypeDescription="Create a new document." ma:contentTypeScope="" ma:versionID="f6ab5a7b9802b4ef5a5f07edc29f03e4">
  <xsd:schema xmlns:xsd="http://www.w3.org/2001/XMLSchema" xmlns:xs="http://www.w3.org/2001/XMLSchema" xmlns:p="http://schemas.microsoft.com/office/2006/metadata/properties" xmlns:ns2="77a31907-8aa9-4863-a4ac-b082605f955a" xmlns:ns3="aa44c60e-9520-4a62-979c-2dbe10609350" targetNamespace="http://schemas.microsoft.com/office/2006/metadata/properties" ma:root="true" ma:fieldsID="93c85d02a2e2b14b97146930446044c7" ns2:_="" ns3:_="">
    <xsd:import namespace="77a31907-8aa9-4863-a4ac-b082605f955a"/>
    <xsd:import namespace="aa44c60e-9520-4a62-979c-2dbe1060935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a31907-8aa9-4863-a4ac-b082605f95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a70430fd-394c-41f5-a85e-5ef5e4062309"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44c60e-9520-4a62-979c-2dbe1060935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5d239776-48c9-4b50-b183-63ff0ef6b303}" ma:internalName="TaxCatchAll" ma:showField="CatchAllData" ma:web="aa44c60e-9520-4a62-979c-2dbe1060935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876E1C6-3A17-4A66-8031-134CE5DEA89E}">
  <ds:schemaRefs>
    <ds:schemaRef ds:uri="http://schemas.microsoft.com/office/2006/metadata/properties"/>
    <ds:schemaRef ds:uri="http://schemas.microsoft.com/office/infopath/2007/PartnerControls"/>
    <ds:schemaRef ds:uri="77a31907-8aa9-4863-a4ac-b082605f955a"/>
    <ds:schemaRef ds:uri="aa44c60e-9520-4a62-979c-2dbe10609350"/>
  </ds:schemaRefs>
</ds:datastoreItem>
</file>

<file path=customXml/itemProps2.xml><?xml version="1.0" encoding="utf-8"?>
<ds:datastoreItem xmlns:ds="http://schemas.openxmlformats.org/officeDocument/2006/customXml" ds:itemID="{2729D81A-0C47-4273-989A-C83F6B0872AA}">
  <ds:schemaRefs>
    <ds:schemaRef ds:uri="http://schemas.microsoft.com/sharepoint/v3/contenttype/forms"/>
  </ds:schemaRefs>
</ds:datastoreItem>
</file>

<file path=customXml/itemProps3.xml><?xml version="1.0" encoding="utf-8"?>
<ds:datastoreItem xmlns:ds="http://schemas.openxmlformats.org/officeDocument/2006/customXml" ds:itemID="{E0565D74-391B-4FA2-9C7F-03B192EE1E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a31907-8aa9-4863-a4ac-b082605f955a"/>
    <ds:schemaRef ds:uri="aa44c60e-9520-4a62-979c-2dbe106093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Disclaimer</vt:lpstr>
      <vt:lpstr>H1 24 Simplified earnings by BU</vt:lpstr>
      <vt:lpstr> Earnings Footnotes</vt:lpstr>
      <vt:lpstr>Guidance</vt:lpstr>
      <vt:lpstr>Guidance 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Waterworth, Emma</dc:creator>
  <cp:lastModifiedBy>Waterworth, Emma</cp:lastModifiedBy>
  <dcterms:created xsi:type="dcterms:W3CDTF">2019-07-30T14:27:33Z</dcterms:created>
  <dcterms:modified xsi:type="dcterms:W3CDTF">2024-07-24T01:07:26Z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e3f2a5e4-10d8-4dfe-8082-7352c27520cb_Enabled">
    <vt:lpwstr>true</vt:lpwstr>
  </property>
  <property fmtid="{D5CDD505-2E9C-101B-9397-08002B2CF9AE}" pid="5" name="MSIP_Label_e3f2a5e4-10d8-4dfe-8082-7352c27520cb_SetDate">
    <vt:lpwstr>2023-02-22T15:48:16Z</vt:lpwstr>
  </property>
  <property fmtid="{D5CDD505-2E9C-101B-9397-08002B2CF9AE}" pid="6" name="MSIP_Label_e3f2a5e4-10d8-4dfe-8082-7352c27520cb_Method">
    <vt:lpwstr>Standard</vt:lpwstr>
  </property>
  <property fmtid="{D5CDD505-2E9C-101B-9397-08002B2CF9AE}" pid="7" name="MSIP_Label_e3f2a5e4-10d8-4dfe-8082-7352c27520cb_Name">
    <vt:lpwstr>_Official</vt:lpwstr>
  </property>
  <property fmtid="{D5CDD505-2E9C-101B-9397-08002B2CF9AE}" pid="8" name="MSIP_Label_e3f2a5e4-10d8-4dfe-8082-7352c27520cb_SiteId">
    <vt:lpwstr>2864f69d-77c3-4fbe-bbc0-97502052391a</vt:lpwstr>
  </property>
  <property fmtid="{D5CDD505-2E9C-101B-9397-08002B2CF9AE}" pid="9" name="MSIP_Label_e3f2a5e4-10d8-4dfe-8082-7352c27520cb_ActionId">
    <vt:lpwstr>188f1550-01f2-442e-b3c8-ca8b25ea53c5</vt:lpwstr>
  </property>
  <property fmtid="{D5CDD505-2E9C-101B-9397-08002B2CF9AE}" pid="10" name="MSIP_Label_e3f2a5e4-10d8-4dfe-8082-7352c27520cb_ContentBits">
    <vt:lpwstr>1</vt:lpwstr>
  </property>
  <property fmtid="{D5CDD505-2E9C-101B-9397-08002B2CF9AE}" pid="11" name="ContentTypeId">
    <vt:lpwstr>0x0101004E578D68B3061F4A9D93AC0B6566DCFA</vt:lpwstr>
  </property>
  <property fmtid="{D5CDD505-2E9C-101B-9397-08002B2CF9AE}" pid="12" name="MediaServiceImageTags">
    <vt:lpwstr/>
  </property>
</Properties>
</file>