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Z:\Working documents\AAplc Results\2021\FY 2021\Presentation\Support &amp; Analysis\EBITDA Rec\"/>
    </mc:Choice>
  </mc:AlternateContent>
  <xr:revisionPtr revIDLastSave="0" documentId="8_{C4B8822B-9C47-4153-B2C8-44ECC20308BC}" xr6:coauthVersionLast="47" xr6:coauthVersionMax="47" xr10:uidLastSave="{00000000-0000-0000-0000-000000000000}"/>
  <bookViews>
    <workbookView xWindow="-26190" yWindow="3195" windowWidth="19425" windowHeight="10425" xr2:uid="{F23E6CD4-2690-406C-94F1-D42A95F53635}"/>
  </bookViews>
  <sheets>
    <sheet name="Disclaimer" sheetId="4" r:id="rId1"/>
    <sheet name="2021 Simplified earnings by BU" sheetId="1" r:id="rId2"/>
    <sheet name="Footnotes"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1" l="1"/>
  <c r="D54" i="1"/>
  <c r="H7" i="1" s="1"/>
  <c r="G9" i="1"/>
  <c r="G10" i="1" s="1"/>
  <c r="G8" i="1"/>
  <c r="G7" i="1"/>
  <c r="C45" i="1"/>
  <c r="C44" i="1"/>
  <c r="C43" i="1"/>
  <c r="C42" i="1"/>
  <c r="C41" i="1"/>
  <c r="C40" i="1"/>
  <c r="C39" i="1"/>
  <c r="D45" i="1"/>
  <c r="E31" i="1"/>
  <c r="E27" i="1"/>
  <c r="E26" i="1"/>
  <c r="E11" i="1"/>
  <c r="E10" i="1"/>
  <c r="E7" i="1"/>
  <c r="D11" i="1"/>
  <c r="D10" i="1"/>
  <c r="D9" i="1" s="1"/>
  <c r="D7" i="1"/>
  <c r="C14" i="1"/>
  <c r="D14" i="1" l="1"/>
  <c r="E54" i="1" l="1"/>
  <c r="C15" i="1"/>
  <c r="E8" i="1"/>
  <c r="I17" i="1"/>
  <c r="E25" i="1"/>
  <c r="E29" i="1" s="1"/>
  <c r="E32" i="1" l="1"/>
  <c r="F10" i="1" s="1"/>
  <c r="F6" i="1"/>
  <c r="E45" i="1" l="1"/>
  <c r="J16" i="1" l="1"/>
  <c r="G14" i="1" l="1"/>
  <c r="G15" i="1" l="1"/>
  <c r="C17" i="1"/>
  <c r="E14" i="1"/>
  <c r="E15" i="1" s="1"/>
  <c r="E17" i="1" s="1"/>
  <c r="G17" i="1" l="1"/>
  <c r="H10" i="1"/>
  <c r="H14" i="1" l="1"/>
  <c r="H17" i="1" s="1"/>
  <c r="F14" i="1"/>
  <c r="F15" i="1" s="1"/>
  <c r="F17" i="1" l="1"/>
  <c r="D15" i="1" l="1"/>
  <c r="D17" i="1" l="1"/>
  <c r="J15" i="1"/>
  <c r="J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Greenberg, Robert</author>
    <author>Waterworth, Emma</author>
  </authors>
  <commentList>
    <comment ref="C6" authorId="0" shapeId="0" xr:uid="{CEC85C0E-C022-4E0F-8D6E-610D421AC035}">
      <text>
        <r>
          <rPr>
            <sz val="9"/>
            <color indexed="81"/>
            <rFont val="Tahoma"/>
            <family val="2"/>
          </rPr>
          <t>Footnote 3</t>
        </r>
      </text>
    </comment>
    <comment ref="F6" authorId="0" shapeId="0" xr:uid="{79D70A98-B5D7-4886-827C-7B67722B7F88}">
      <text>
        <r>
          <rPr>
            <sz val="9"/>
            <color indexed="81"/>
            <rFont val="Tahoma"/>
            <family val="2"/>
          </rPr>
          <t>Footnote 4</t>
        </r>
      </text>
    </comment>
    <comment ref="H6" authorId="0" shapeId="0" xr:uid="{DF801401-80EA-4794-87A4-D0A3543779CF}">
      <text>
        <r>
          <rPr>
            <sz val="9"/>
            <color indexed="81"/>
            <rFont val="Tahoma"/>
            <family val="2"/>
          </rPr>
          <t>Footnote 5</t>
        </r>
      </text>
    </comment>
    <comment ref="D7" authorId="0" shapeId="0" xr:uid="{CE5E214A-806C-465D-9974-8B1C3153F4AA}">
      <text>
        <r>
          <rPr>
            <sz val="9"/>
            <color indexed="81"/>
            <rFont val="Tahoma"/>
            <family val="2"/>
          </rPr>
          <t>Footnote 6</t>
        </r>
      </text>
    </comment>
    <comment ref="E7" authorId="0" shapeId="0" xr:uid="{90A182AA-7F07-4C56-8543-FC58AF51F4EF}">
      <text>
        <r>
          <rPr>
            <sz val="9"/>
            <color indexed="81"/>
            <rFont val="Tahoma"/>
            <family val="2"/>
          </rPr>
          <t>Footnote 6</t>
        </r>
      </text>
    </comment>
    <comment ref="H7" authorId="0" shapeId="0" xr:uid="{ECE0BCBD-52FA-4648-8716-67DED5405F85}">
      <text>
        <r>
          <rPr>
            <sz val="9"/>
            <color indexed="81"/>
            <rFont val="Tahoma"/>
            <family val="2"/>
          </rPr>
          <t>Footnote 7</t>
        </r>
      </text>
    </comment>
    <comment ref="G8" authorId="1" shapeId="0" xr:uid="{EA13E32F-C29F-4C6E-A4D3-5272EEEE47C8}">
      <text>
        <r>
          <rPr>
            <sz val="9"/>
            <color indexed="81"/>
            <rFont val="Tahoma"/>
            <family val="2"/>
          </rPr>
          <t>Footnote 8</t>
        </r>
      </text>
    </comment>
    <comment ref="H8" authorId="0" shapeId="0" xr:uid="{1C26F5BE-86FF-4458-A793-A720A30CB1FD}">
      <text>
        <r>
          <rPr>
            <sz val="9"/>
            <color indexed="81"/>
            <rFont val="Tahoma"/>
            <family val="2"/>
          </rPr>
          <t>Footnote 9</t>
        </r>
      </text>
    </comment>
    <comment ref="D9" authorId="0" shapeId="0" xr:uid="{DB36203F-4784-4F55-A376-D6C916A9F16B}">
      <text>
        <r>
          <rPr>
            <sz val="9"/>
            <color indexed="81"/>
            <rFont val="Tahoma"/>
            <family val="2"/>
          </rPr>
          <t>Footnote 10</t>
        </r>
      </text>
    </comment>
    <comment ref="G9" authorId="0" shapeId="0" xr:uid="{0212106F-64B1-4872-94FC-9D3F36601D64}">
      <text>
        <r>
          <rPr>
            <sz val="9"/>
            <color indexed="81"/>
            <rFont val="Tahoma"/>
            <family val="2"/>
          </rPr>
          <t>Footnote 11</t>
        </r>
      </text>
    </comment>
    <comment ref="C10" authorId="0" shapeId="0" xr:uid="{F68F5018-EEA4-48D7-9306-FFEF6975CC39}">
      <text>
        <r>
          <rPr>
            <sz val="9"/>
            <color indexed="81"/>
            <rFont val="Tahoma"/>
            <family val="2"/>
          </rPr>
          <t>Footnote 12</t>
        </r>
      </text>
    </comment>
    <comment ref="F10" authorId="0" shapeId="0" xr:uid="{BBB1F24B-5C49-4843-AF3F-5F0806C7E110}">
      <text>
        <r>
          <rPr>
            <sz val="9"/>
            <color indexed="81"/>
            <rFont val="Tahoma"/>
            <family val="2"/>
          </rPr>
          <t>Footnote 13</t>
        </r>
      </text>
    </comment>
    <comment ref="H10" authorId="0" shapeId="0" xr:uid="{A5886299-4AF2-432C-BB75-0161896BE5C8}">
      <text>
        <r>
          <rPr>
            <sz val="9"/>
            <color indexed="81"/>
            <rFont val="Tahoma"/>
            <family val="2"/>
          </rPr>
          <t>Footnote 14</t>
        </r>
      </text>
    </comment>
    <comment ref="H11" authorId="1" shapeId="0" xr:uid="{2066F6A2-D82C-4902-84E7-070B6766C3F1}">
      <text>
        <r>
          <rPr>
            <sz val="9"/>
            <color indexed="81"/>
            <rFont val="Tahoma"/>
            <family val="2"/>
          </rPr>
          <t>Footnote 14</t>
        </r>
      </text>
    </comment>
    <comment ref="D12" authorId="1" shapeId="0" xr:uid="{D02C6138-6220-44E0-96BF-73B19D3D5B26}">
      <text>
        <r>
          <rPr>
            <sz val="9"/>
            <color indexed="81"/>
            <rFont val="Tahoma"/>
            <family val="2"/>
          </rPr>
          <t>Footnote 15</t>
        </r>
      </text>
    </comment>
    <comment ref="E12" authorId="1" shapeId="0" xr:uid="{70E87052-E6FC-4C73-9D08-4EDEF0610A64}">
      <text>
        <r>
          <rPr>
            <sz val="9"/>
            <color indexed="81"/>
            <rFont val="Tahoma"/>
            <family val="2"/>
          </rPr>
          <t>Footnote 16</t>
        </r>
      </text>
    </comment>
    <comment ref="G12" authorId="1" shapeId="0" xr:uid="{02026692-9C03-411D-9A46-6C416B0C9F88}">
      <text>
        <r>
          <rPr>
            <sz val="9"/>
            <color indexed="81"/>
            <rFont val="Tahoma"/>
            <family val="2"/>
          </rPr>
          <t>Footnote 17</t>
        </r>
      </text>
    </comment>
    <comment ref="C13" authorId="1" shapeId="0" xr:uid="{A993744A-6484-417E-94F5-1BD7B564C982}">
      <text>
        <r>
          <rPr>
            <sz val="9"/>
            <color indexed="81"/>
            <rFont val="Tahoma"/>
            <family val="2"/>
          </rPr>
          <t>Footnote 19</t>
        </r>
      </text>
    </comment>
    <comment ref="D13" authorId="1" shapeId="0" xr:uid="{A83D7374-9618-430A-AE28-C3F2024C55A4}">
      <text>
        <r>
          <rPr>
            <sz val="9"/>
            <color indexed="81"/>
            <rFont val="Tahoma"/>
            <family val="2"/>
          </rPr>
          <t>Footnote 20</t>
        </r>
      </text>
    </comment>
    <comment ref="F13" authorId="1" shapeId="0" xr:uid="{90702B6E-9151-4C91-907C-5BC77267E66A}">
      <text>
        <r>
          <rPr>
            <sz val="9"/>
            <color indexed="81"/>
            <rFont val="Tahoma"/>
            <family val="2"/>
          </rPr>
          <t>Footnote 21</t>
        </r>
      </text>
    </comment>
    <comment ref="G13" authorId="0" shapeId="0" xr:uid="{0D24B967-EC13-4BCF-8245-10B1D48F444B}">
      <text>
        <r>
          <rPr>
            <sz val="9"/>
            <color indexed="81"/>
            <rFont val="Tahoma"/>
            <family val="2"/>
          </rPr>
          <t>Footnote 22</t>
        </r>
      </text>
    </comment>
    <comment ref="H13" authorId="1" shapeId="0" xr:uid="{7013D351-4467-4FB0-9CCF-665C5B324296}">
      <text>
        <r>
          <rPr>
            <sz val="9"/>
            <color indexed="81"/>
            <rFont val="Tahoma"/>
            <family val="2"/>
          </rPr>
          <t>Footnote 23</t>
        </r>
      </text>
    </comment>
    <comment ref="I16" authorId="1" shapeId="0" xr:uid="{9CEC4494-F9B3-4089-8FC9-DED5619A8D21}">
      <text>
        <r>
          <rPr>
            <sz val="9"/>
            <color indexed="81"/>
            <rFont val="Tahoma"/>
            <family val="2"/>
          </rPr>
          <t>Footnote 25</t>
        </r>
      </text>
    </comment>
    <comment ref="G18" authorId="1" shapeId="0" xr:uid="{738C7C89-DDC9-4554-BA6C-D7EDFDD71F74}">
      <text>
        <r>
          <rPr>
            <sz val="9"/>
            <color indexed="81"/>
            <rFont val="Tahoma"/>
            <family val="2"/>
          </rPr>
          <t>Footnote 26</t>
        </r>
      </text>
    </comment>
  </commentList>
</comments>
</file>

<file path=xl/sharedStrings.xml><?xml version="1.0" encoding="utf-8"?>
<sst xmlns="http://schemas.openxmlformats.org/spreadsheetml/2006/main" count="98" uniqueCount="89">
  <si>
    <t>Copper</t>
  </si>
  <si>
    <t>PGMs</t>
  </si>
  <si>
    <t>Nickel</t>
  </si>
  <si>
    <t>Total</t>
  </si>
  <si>
    <t>n/a</t>
  </si>
  <si>
    <t>Product premium/discount per unit</t>
  </si>
  <si>
    <t>Realised FOB Price</t>
  </si>
  <si>
    <t>FOB/C1 unit cost</t>
  </si>
  <si>
    <t>FOB Margin per unit</t>
  </si>
  <si>
    <t>Excludes thermal coal sales.</t>
  </si>
  <si>
    <t>LME price, c/lb converted to $/tonne (2,204.62 lbs/tonne).</t>
  </si>
  <si>
    <t>Includes market development &amp; strategic projects, exploration &amp; evaluation costs, restoration &amp; rehabilitation costs and other corporate costs.</t>
  </si>
  <si>
    <t>Own mined volumes</t>
  </si>
  <si>
    <t>PGMs basket</t>
  </si>
  <si>
    <t>Volume</t>
  </si>
  <si>
    <t>Platinum</t>
  </si>
  <si>
    <t>Palladium</t>
  </si>
  <si>
    <t>Rhodium</t>
  </si>
  <si>
    <t>Total revenue</t>
  </si>
  <si>
    <t>PGMs basket price</t>
  </si>
  <si>
    <t>Royalties per unit</t>
  </si>
  <si>
    <t>HCC</t>
  </si>
  <si>
    <t>PCI</t>
  </si>
  <si>
    <t>Mct proportionate share of sales volumes (19.2% Botswana, 50% Namibia).</t>
  </si>
  <si>
    <t>Attributable share</t>
  </si>
  <si>
    <t>~85%</t>
  </si>
  <si>
    <t>~77%</t>
  </si>
  <si>
    <t>~79%</t>
  </si>
  <si>
    <t>~80%</t>
  </si>
  <si>
    <t>Iron ore realised price</t>
  </si>
  <si>
    <t>Kumba</t>
  </si>
  <si>
    <t>Minas-Rio</t>
  </si>
  <si>
    <t>Market price</t>
  </si>
  <si>
    <t>Freight</t>
  </si>
  <si>
    <t>Product premium</t>
  </si>
  <si>
    <t>Realised FOB price</t>
  </si>
  <si>
    <t>Realised price</t>
  </si>
  <si>
    <t>Iridium, ruthenium &amp; gold</t>
  </si>
  <si>
    <t>Nickel, copper, chrome &amp; other metals.</t>
  </si>
  <si>
    <t>Own mined sales volumes including proportionate share of joint operation volumes. PGM ounces are reported on a 5E+Au basis.</t>
  </si>
  <si>
    <t>Provisional pricing &amp; timing differences on sales.</t>
  </si>
  <si>
    <t>Realised price adjusted to include Jellinbah. Unit cost is for managed operations only.</t>
  </si>
  <si>
    <t>Principally processing &amp; trading of product purchased from third parties.</t>
  </si>
  <si>
    <t>Sales volume (mined share)</t>
  </si>
  <si>
    <t>Average benchmark price</t>
  </si>
  <si>
    <t>Freight/moisture/provisional pricing per unit</t>
  </si>
  <si>
    <t>Met Coal</t>
  </si>
  <si>
    <r>
      <t>Iron Ore</t>
    </r>
    <r>
      <rPr>
        <vertAlign val="superscript"/>
        <sz val="9"/>
        <color rgb="FF031795"/>
        <rFont val="AA Smart Sans Light"/>
        <family val="3"/>
      </rPr>
      <t>1</t>
    </r>
  </si>
  <si>
    <t>Met coal blended price</t>
  </si>
  <si>
    <t>Wet basis. Weighted average of Kumba and Minas-Rio.</t>
  </si>
  <si>
    <t>Royalties for Copper Chile are recorded in the income tax expense line, after EBITDA.</t>
  </si>
  <si>
    <t>Kumba: Platts 62% Fe CFR China; Minas-Rio: MB 66% Fe concentrate CFR.</t>
  </si>
  <si>
    <t>De Beers
(Diamonds)</t>
  </si>
  <si>
    <t>$m unless stated</t>
  </si>
  <si>
    <t>Mining EBITDA</t>
  </si>
  <si>
    <t>Total EBITDA</t>
  </si>
  <si>
    <t xml:space="preserve">Revenue </t>
  </si>
  <si>
    <t>Weighted average. Kumba: ~53%; Minas-Rio: 100%.</t>
  </si>
  <si>
    <t>~70%</t>
  </si>
  <si>
    <r>
      <t>Other</t>
    </r>
    <r>
      <rPr>
        <vertAlign val="superscript"/>
        <sz val="9"/>
        <color rgb="FF031795"/>
        <rFont val="AA Smart Sans Light"/>
        <family val="3"/>
      </rPr>
      <t>2</t>
    </r>
  </si>
  <si>
    <r>
      <t>PGMs volume</t>
    </r>
    <r>
      <rPr>
        <vertAlign val="superscript"/>
        <sz val="9"/>
        <color rgb="FF031795"/>
        <rFont val="AA Smart Sans Light"/>
        <family val="3"/>
      </rPr>
      <t>4</t>
    </r>
  </si>
  <si>
    <r>
      <t>Basket price ($ per PGM oz)</t>
    </r>
    <r>
      <rPr>
        <vertAlign val="superscript"/>
        <sz val="9"/>
        <color rgb="FF031795"/>
        <rFont val="AA Smart Sans Light"/>
        <family val="3"/>
      </rPr>
      <t>13</t>
    </r>
  </si>
  <si>
    <r>
      <t>Lump premium</t>
    </r>
    <r>
      <rPr>
        <vertAlign val="superscript"/>
        <sz val="9"/>
        <color rgb="FF031795"/>
        <rFont val="AA Smart Sans Light"/>
        <family val="3"/>
      </rPr>
      <t>8</t>
    </r>
  </si>
  <si>
    <r>
      <t>Fe premium</t>
    </r>
    <r>
      <rPr>
        <vertAlign val="superscript"/>
        <sz val="9"/>
        <color rgb="FF031795"/>
        <rFont val="AA Smart Sans Light"/>
        <family val="3"/>
      </rPr>
      <t>8</t>
    </r>
  </si>
  <si>
    <r>
      <t>Weighted average metallurgical coal</t>
    </r>
    <r>
      <rPr>
        <vertAlign val="superscript"/>
        <sz val="9"/>
        <color rgb="FF031795"/>
        <rFont val="AA Smart Sans Light"/>
        <family val="3"/>
      </rPr>
      <t>7</t>
    </r>
  </si>
  <si>
    <t>Moisture adjustment converts dry benchmark to wet product. Kumba ~1.6%; Minas-Rio ~9%.</t>
  </si>
  <si>
    <t>2021 Simplified earnings by BU</t>
  </si>
  <si>
    <t>Manganese ($315m), Crop Nutrients ($(41)m), Exploration ($(128)m), unallocated Corporate costs ($(63)m), Thermal Coal – South Africa ($101m) and Thermal Coal – Cerrejón ($87m)).</t>
  </si>
  <si>
    <t>Weighted average of HCC/PCI prices, FOB Aus. See Met Coal blended price table on previous tab, cell B47.</t>
  </si>
  <si>
    <t>Kumba: 64.1% Fe content, ~69% of volume attracting lump premium; Minas-Rio: 67% Fe content, pellet feed. Including product premium. See Iron Ore realised price table on pervious tab, cell B34.</t>
  </si>
  <si>
    <t>Sales volumes ~76% HCC, averaging 93% realisation of quoted low vol HCC price.</t>
  </si>
  <si>
    <t>Freight and moisture. See Iron Ore realised price table on pervious tab, cell B34.</t>
  </si>
  <si>
    <t>The realised price for proportionate share (19.2% Debswana, 50% Namibia) excluding the 11% trading margin achieved in 2021.</t>
  </si>
  <si>
    <t>Price for basket of own mined product per 5E+Au PGM oz. Higher than usual reflecting the strong realised price for rhodium, particularly in the first half of the year. See PGMs basket price table on previous tab, cell B20.</t>
  </si>
  <si>
    <r>
      <t>Other costs per unit</t>
    </r>
    <r>
      <rPr>
        <vertAlign val="superscript"/>
        <sz val="10"/>
        <color rgb="FF031795"/>
        <rFont val="AA Smart Sans Light"/>
        <family val="3"/>
      </rPr>
      <t>18</t>
    </r>
  </si>
  <si>
    <r>
      <t>Material processing &amp; trading EBITDA</t>
    </r>
    <r>
      <rPr>
        <vertAlign val="superscript"/>
        <sz val="10"/>
        <color rgb="FF031795"/>
        <rFont val="AA Smart Sans Light"/>
        <family val="3"/>
      </rPr>
      <t>24</t>
    </r>
  </si>
  <si>
    <r>
      <t>Base metals &amp; other</t>
    </r>
    <r>
      <rPr>
        <vertAlign val="superscript"/>
        <sz val="9"/>
        <color rgb="FF031795"/>
        <rFont val="AA Smart Sans Light"/>
        <family val="3"/>
      </rPr>
      <t>27</t>
    </r>
  </si>
  <si>
    <r>
      <t>Market price</t>
    </r>
    <r>
      <rPr>
        <vertAlign val="superscript"/>
        <sz val="9"/>
        <color rgb="FF031795"/>
        <rFont val="AA Smart Sans Light"/>
        <family val="3"/>
      </rPr>
      <t>28</t>
    </r>
  </si>
  <si>
    <r>
      <t>Moisture content</t>
    </r>
    <r>
      <rPr>
        <vertAlign val="superscript"/>
        <sz val="9"/>
        <color rgb="FF031795"/>
        <rFont val="AA Smart Sans Light"/>
        <family val="3"/>
      </rPr>
      <t>29</t>
    </r>
  </si>
  <si>
    <t>In line with prior years, royalties on Nickel, in Brazil, are based on production costs incurred.</t>
  </si>
  <si>
    <t>Weighted average. Kumba: $7/t; Minas-Rio: $5/t.</t>
  </si>
  <si>
    <t>Lower than previous periods reflecting improved performance at non-mining businesses (in particular, Element Six).</t>
  </si>
  <si>
    <t>Includes costs related to Quellaveco, Covid-19, Chagres third-party purchases of concentrate, corporate allocations, offset by adjustments to rehabilitation provisions.</t>
  </si>
  <si>
    <t>Lower than previous year, reflecting the impact of Covid &amp; ACP disruptions in 2020. Broadly in line with FY2019 ($87/oz) which is more typical spend.</t>
  </si>
  <si>
    <t>Weighted average. Kumba: $8/t; Minas-Rio: $10/t.</t>
  </si>
  <si>
    <t>Includes a credit to EBITDA reflecting the benefit of the high margin achieved on the sales of thermal coal by-product in Australia. Refer to FY2020 presentation for more typical spend.</t>
  </si>
  <si>
    <t>H1 2021 thermal coal trading &amp; Isibonelo domestic operations, included until the demerger of Thermal Coal South Africa on 4 June 2021.</t>
  </si>
  <si>
    <r>
      <rPr>
        <b/>
        <sz val="9"/>
        <color rgb="FF031795"/>
        <rFont val="AA Smart Sans"/>
        <family val="3"/>
      </rPr>
      <t>DISCLAIMER</t>
    </r>
    <r>
      <rPr>
        <sz val="9"/>
        <color rgb="FF031795"/>
        <rFont val="AA Smart Sans"/>
        <family val="3"/>
      </rPr>
      <t xml:space="preserve">
This document has been prepared by Anglo American plc (“Anglo American”). By reviewing or accessing this document you agree to be bound by the following conditions. The release, presentation, publication or distribution of this document, in whole or in part, in certain jurisdictions may be restricted by law or regulation and persons into whose possession this document comes should inform themselves about, and observe, any such restrictions.
</t>
    </r>
    <r>
      <rPr>
        <b/>
        <sz val="9"/>
        <color rgb="FF031795"/>
        <rFont val="AA Smart Sans"/>
        <family val="3"/>
      </rPr>
      <t>No representation or warranty, either express or implied, is provided, nor is any duty of care, responsibility or liability assumed, in each case in relation to the accuracy, completeness or reliability of the information contained herein. None of Anglo American or each of its affiliates, advisors or representatives shall have any liability whatsoever (in negligence or otherwise) for any loss howsoever arising from any use of this material or otherwise arising in connection with this material. 
No Investment Advice</t>
    </r>
    <r>
      <rPr>
        <sz val="9"/>
        <color rgb="FF031795"/>
        <rFont val="AA Smart Sans"/>
        <family val="3"/>
      </rPr>
      <t xml:space="preserve">
This document is for information purposes only and does not constitute an offer to sell or the solicitation, inducement or an offer to buy shares in Anglo American or any other securities. Further, it does not constitute a recommendation by Anglo American or any other party to sell or buy shares in Anglo American or any other securities and should not be treated as giving investment, legal, accounting, regulatory, taxation or other advice. This document has been prepared without reference to your particular investment objectives, financial situation, taxation position and particular needs. It is important that you view this presentation in its entirety. If you are in any doubt in relation to these matters, you should consult your stockbroker, bank manager, solicitor, accountant, taxation adviser or other independent financial adviser (where applicable, as authorised under the Financial Services and Markets Act 2000 in the UK, or in South Africa, under the Financial Advisory and Intermediary Services Act 37 of 2002 or under any other applicable legislation).
Nothing in this document should be interpreted to mean that future earnings per share of Anglo American will necessarily match or exceed its historical published earnings per share.
Certain statistical and other information about Anglo American included in this document is sourced from publicly available third party sources. As such it has not been independently verified and presents the views of those third parties, but may not necessarily correspond to the views held by Anglo American and Anglo American expressly disclaims any responsibility for, or liability in respect of, such information.
</t>
    </r>
    <r>
      <rPr>
        <b/>
        <sz val="9"/>
        <color rgb="FF031795"/>
        <rFont val="AA Smart Sans"/>
        <family val="3"/>
      </rPr>
      <t>Alternative Performance Measures</t>
    </r>
    <r>
      <rPr>
        <sz val="9"/>
        <color rgb="FF031795"/>
        <rFont val="AA Smart Sans"/>
        <family val="3"/>
      </rPr>
      <t xml:space="preserve">
Throughout this document a range of financial and non-financial measures are used to assess our performance, including a number of financial measures that are not defined or specified under IFRS (International Financial Reporting Standards), which are termed ‘Alternative Performance Measures’ (APMs). Management uses these measures to monitor the Group’s financial performance alongside IFRS measures to improve the comparability of information between reporting periods and business units. These APMs should be considered in addition to, and not as a substitute for, or as superior to, measures of financial performance, financial position or cash flows reported in accordance with IFRS. APMs are not uniformly defined by all companies, including those in the Group’s industry. Accordingly, it may not be comparable with similarly titled measures and disclosures by other companies.</t>
    </r>
  </si>
  <si>
    <t>Total iron 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</si>
</sst>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_-* #,##0_-;\-* #,##0_-;_-* &quot;-&quot;??_-;_-@_-"/>
    <numFmt numFmtId="165" formatCode="#,##0;\(#,##0\);\-"/>
    <numFmt numFmtId="166" formatCode="\$#,##0&quot;/t&quot;;\(#,##0\);\-"/>
    <numFmt numFmtId="167" formatCode="\$#,##0&quot;/ct&quot;;\(#,##0\);\-"/>
    <numFmt numFmtId="168" formatCode="#,##0.0&quot;Mct&quot;;\(#,##0.0\);\-"/>
    <numFmt numFmtId="169" formatCode="#,##0.0&quot;kt&quot;;\(#,##0.0\);\-"/>
    <numFmt numFmtId="170" formatCode="#,##0&quot;kt&quot;;\(#,##0\);\-"/>
    <numFmt numFmtId="171" formatCode="\$#,##0&quot;/oz&quot;;\(#,##0\);\-"/>
    <numFmt numFmtId="172" formatCode="#,##0.0&quot;Mt&quot;;\(#,##0.0\);\-"/>
    <numFmt numFmtId="173" formatCode="\$#,##0&quot;/t&quot;;\$\(#,##0\)&quot;/t&quot;;\-"/>
    <numFmt numFmtId="174" formatCode="#,##0&quot;koz&quot;;\(#,##0\);\-"/>
    <numFmt numFmtId="175" formatCode="\$#,##0&quot;/oz&quot;;\$\(#,##0\)&quot;/oz&quot;;\-"/>
    <numFmt numFmtId="176" formatCode="0.0"/>
    <numFmt numFmtId="177" formatCode="\$#,##0&quot;m&quot;;\(#,##0\);\-"/>
  </numFmts>
  <fonts count="23" x14ac:knownFonts="1">
    <font>
      <sz val="11"/>
      <color theme="1"/>
      <name val="Calibri"/>
      <family val="2"/>
      <scheme val="minor"/>
    </font>
    <font>
      <sz val="11"/>
      <color theme="1"/>
      <name val="Calibri"/>
      <family val="2"/>
      <scheme val="minor"/>
    </font>
    <font>
      <sz val="9"/>
      <color theme="0" tint="-0.499984740745262"/>
      <name val="Arial"/>
      <family val="2"/>
    </font>
    <font>
      <sz val="9"/>
      <color theme="1"/>
      <name val="Arial"/>
      <family val="2"/>
    </font>
    <font>
      <sz val="9"/>
      <color indexed="81"/>
      <name val="Tahoma"/>
      <family val="2"/>
    </font>
    <font>
      <b/>
      <sz val="9"/>
      <color rgb="FF031795"/>
      <name val="AA Smart Sans"/>
      <family val="3"/>
    </font>
    <font>
      <sz val="9"/>
      <color rgb="FF031795"/>
      <name val="AA Smart Sans SemiBold"/>
      <family val="3"/>
    </font>
    <font>
      <sz val="11"/>
      <color theme="1"/>
      <name val="AA Smart Sans"/>
      <family val="3"/>
    </font>
    <font>
      <b/>
      <sz val="10"/>
      <color rgb="FF002776"/>
      <name val="AA Smart Sans"/>
      <family val="3"/>
    </font>
    <font>
      <sz val="14"/>
      <color rgb="FF031795"/>
      <name val="AA Smart Sans Head Light"/>
      <family val="3"/>
    </font>
    <font>
      <sz val="20"/>
      <color rgb="FF031795"/>
      <name val="AA Smart Sans Head Light"/>
      <family val="3"/>
    </font>
    <font>
      <sz val="20"/>
      <color rgb="FF002776"/>
      <name val="AA Smart Sans Head Light"/>
      <family val="3"/>
    </font>
    <font>
      <sz val="10"/>
      <color rgb="FF031795"/>
      <name val="AA Smart Sans"/>
      <family val="3"/>
    </font>
    <font>
      <sz val="9"/>
      <color rgb="FF031795"/>
      <name val="AA Smart Sans"/>
      <family val="3"/>
    </font>
    <font>
      <sz val="10"/>
      <color rgb="FF031795"/>
      <name val="AA Smart Sans SemiBold"/>
      <family val="3"/>
    </font>
    <font>
      <sz val="18"/>
      <color rgb="FF031795"/>
      <name val="AA Smart Sans"/>
      <family val="3"/>
    </font>
    <font>
      <i/>
      <sz val="10"/>
      <color rgb="FF031795"/>
      <name val="AA Smart Sans"/>
      <family val="3"/>
    </font>
    <font>
      <i/>
      <sz val="9"/>
      <color rgb="FF031795"/>
      <name val="AA Smart Sans"/>
      <family val="3"/>
    </font>
    <font>
      <sz val="18"/>
      <color rgb="FF031795"/>
      <name val="AA Smart Sans SemiBold"/>
      <family val="3"/>
    </font>
    <font>
      <sz val="9"/>
      <color rgb="FF031795"/>
      <name val="Arial"/>
      <family val="2"/>
    </font>
    <font>
      <vertAlign val="superscript"/>
      <sz val="9"/>
      <color rgb="FF031795"/>
      <name val="AA Smart Sans Light"/>
      <family val="3"/>
    </font>
    <font>
      <sz val="9"/>
      <color rgb="FF002776"/>
      <name val="AA Smart Sans SemiBold"/>
      <family val="3"/>
    </font>
    <font>
      <vertAlign val="superscript"/>
      <sz val="10"/>
      <color rgb="FF031795"/>
      <name val="AA Smart Sans Light"/>
      <family val="3"/>
    </font>
  </fonts>
  <fills count="4">
    <fill>
      <patternFill patternType="none"/>
    </fill>
    <fill>
      <patternFill patternType="gray125"/>
    </fill>
    <fill>
      <patternFill patternType="solid">
        <fgColor theme="0"/>
        <bgColor indexed="64"/>
      </patternFill>
    </fill>
    <fill>
      <patternFill patternType="solid">
        <fgColor rgb="FFEAF2FE"/>
        <bgColor indexed="64"/>
      </patternFill>
    </fill>
  </fills>
  <borders count="29">
    <border>
      <left/>
      <right/>
      <top/>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rgb="FFD2492A"/>
      </left>
      <right/>
      <top style="thick">
        <color rgb="FFD2492A"/>
      </top>
      <bottom/>
      <diagonal/>
    </border>
    <border>
      <left/>
      <right/>
      <top style="thick">
        <color rgb="FFD2492A"/>
      </top>
      <bottom/>
      <diagonal/>
    </border>
    <border>
      <left/>
      <right style="thick">
        <color rgb="FFD2492A"/>
      </right>
      <top style="thick">
        <color rgb="FFD2492A"/>
      </top>
      <bottom/>
      <diagonal/>
    </border>
    <border>
      <left style="thick">
        <color rgb="FFD2492A"/>
      </left>
      <right/>
      <top/>
      <bottom style="thick">
        <color rgb="FFD2492A"/>
      </bottom>
      <diagonal/>
    </border>
    <border>
      <left/>
      <right/>
      <top/>
      <bottom style="thick">
        <color rgb="FFD2492A"/>
      </bottom>
      <diagonal/>
    </border>
    <border>
      <left/>
      <right style="thick">
        <color rgb="FFD2492A"/>
      </right>
      <top/>
      <bottom style="thick">
        <color rgb="FFD2492A"/>
      </bottom>
      <diagonal/>
    </border>
    <border>
      <left/>
      <right/>
      <top style="thin">
        <color rgb="FF031795"/>
      </top>
      <bottom/>
      <diagonal/>
    </border>
    <border>
      <left/>
      <right/>
      <top style="thin">
        <color rgb="FF031795"/>
      </top>
      <bottom style="medium">
        <color rgb="FFFFFFFF"/>
      </bottom>
      <diagonal/>
    </border>
    <border>
      <left/>
      <right/>
      <top style="medium">
        <color rgb="FFFFFFFF"/>
      </top>
      <bottom/>
      <diagonal/>
    </border>
    <border>
      <left/>
      <right/>
      <top/>
      <bottom style="thin">
        <color rgb="FF031795"/>
      </bottom>
      <diagonal/>
    </border>
    <border>
      <left style="thin">
        <color rgb="FF031795"/>
      </left>
      <right/>
      <top style="thin">
        <color rgb="FF031795"/>
      </top>
      <bottom/>
      <diagonal/>
    </border>
    <border>
      <left/>
      <right style="thin">
        <color rgb="FF031795"/>
      </right>
      <top style="thin">
        <color rgb="FF031795"/>
      </top>
      <bottom/>
      <diagonal/>
    </border>
    <border>
      <left style="thin">
        <color rgb="FF031795"/>
      </left>
      <right/>
      <top/>
      <bottom/>
      <diagonal/>
    </border>
    <border>
      <left/>
      <right style="thin">
        <color rgb="FF031795"/>
      </right>
      <top/>
      <bottom/>
      <diagonal/>
    </border>
    <border>
      <left style="thin">
        <color rgb="FF031795"/>
      </left>
      <right/>
      <top/>
      <bottom style="thin">
        <color rgb="FF031795"/>
      </bottom>
      <diagonal/>
    </border>
    <border>
      <left/>
      <right style="thin">
        <color rgb="FF031795"/>
      </right>
      <top/>
      <bottom style="thin">
        <color rgb="FF031795"/>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2" borderId="0" xfId="0" applyFill="1"/>
    <xf numFmtId="0" fontId="3" fillId="2" borderId="0" xfId="0" applyFont="1" applyFill="1"/>
    <xf numFmtId="166" fontId="2" fillId="2" borderId="0" xfId="0" applyNumberFormat="1" applyFont="1" applyFill="1" applyBorder="1" applyAlignment="1">
      <alignment horizontal="right" vertical="center"/>
    </xf>
    <xf numFmtId="0" fontId="7" fillId="2" borderId="0" xfId="0" applyFont="1" applyFill="1" applyBorder="1" applyAlignment="1">
      <alignment horizontal="center"/>
    </xf>
    <xf numFmtId="0" fontId="7" fillId="2" borderId="0" xfId="0" applyFont="1" applyFill="1"/>
    <xf numFmtId="0" fontId="8" fillId="3" borderId="0" xfId="0" applyFont="1" applyFill="1" applyAlignment="1">
      <alignment horizontal="left" vertical="center" wrapText="1" readingOrder="1"/>
    </xf>
    <xf numFmtId="0" fontId="14" fillId="3" borderId="0" xfId="0" applyFont="1" applyFill="1" applyAlignment="1">
      <alignment horizontal="left" vertical="center" wrapText="1" readingOrder="1"/>
    </xf>
    <xf numFmtId="0" fontId="14" fillId="2" borderId="0" xfId="0" applyFont="1" applyFill="1" applyAlignment="1">
      <alignment horizontal="left" wrapText="1" readingOrder="1"/>
    </xf>
    <xf numFmtId="168" fontId="13" fillId="2" borderId="0" xfId="0" applyNumberFormat="1" applyFont="1" applyFill="1" applyBorder="1" applyAlignment="1">
      <alignment horizontal="right" vertical="center"/>
    </xf>
    <xf numFmtId="170" fontId="13" fillId="2" borderId="0" xfId="0" applyNumberFormat="1" applyFont="1" applyFill="1" applyBorder="1" applyAlignment="1">
      <alignment horizontal="right" vertical="center"/>
    </xf>
    <xf numFmtId="0" fontId="15" fillId="2" borderId="0" xfId="0" applyFont="1" applyFill="1" applyAlignment="1">
      <alignment horizontal="right" wrapText="1"/>
    </xf>
    <xf numFmtId="0" fontId="12" fillId="2" borderId="0" xfId="0" applyFont="1" applyFill="1" applyAlignment="1">
      <alignment horizontal="left" wrapText="1" readingOrder="1"/>
    </xf>
    <xf numFmtId="165" fontId="13" fillId="2" borderId="0" xfId="0" applyNumberFormat="1" applyFont="1" applyFill="1" applyBorder="1" applyAlignment="1">
      <alignment horizontal="right" vertical="center"/>
    </xf>
    <xf numFmtId="0" fontId="12" fillId="2" borderId="0" xfId="0" applyFont="1" applyFill="1" applyBorder="1" applyAlignment="1">
      <alignment horizontal="left" wrapText="1" readingOrder="1"/>
    </xf>
    <xf numFmtId="0" fontId="15" fillId="2" borderId="0" xfId="0" applyFont="1" applyFill="1" applyBorder="1" applyAlignment="1">
      <alignment horizontal="right" wrapText="1"/>
    </xf>
    <xf numFmtId="0" fontId="14" fillId="2" borderId="19" xfId="0" applyFont="1" applyFill="1" applyBorder="1" applyAlignment="1">
      <alignment horizontal="left" wrapText="1" readingOrder="1"/>
    </xf>
    <xf numFmtId="0" fontId="15" fillId="2" borderId="19" xfId="0" applyFont="1" applyFill="1" applyBorder="1" applyAlignment="1">
      <alignment horizontal="right" wrapText="1"/>
    </xf>
    <xf numFmtId="0" fontId="16" fillId="2" borderId="0" xfId="0" applyFont="1" applyFill="1" applyAlignment="1">
      <alignment horizontal="left" wrapText="1" readingOrder="1"/>
    </xf>
    <xf numFmtId="0" fontId="17" fillId="2" borderId="0" xfId="0" applyFont="1" applyFill="1" applyAlignment="1">
      <alignment horizontal="right" vertical="center" wrapText="1" readingOrder="1"/>
    </xf>
    <xf numFmtId="0" fontId="13" fillId="2" borderId="0" xfId="0" applyFont="1" applyFill="1" applyAlignment="1">
      <alignment horizontal="left" vertical="center" wrapText="1" readingOrder="1"/>
    </xf>
    <xf numFmtId="171" fontId="13" fillId="2" borderId="0" xfId="0" applyNumberFormat="1" applyFont="1" applyFill="1" applyBorder="1" applyAlignment="1">
      <alignment horizontal="right" vertical="center"/>
    </xf>
    <xf numFmtId="174" fontId="13" fillId="2" borderId="0" xfId="0" applyNumberFormat="1" applyFont="1" applyFill="1" applyBorder="1" applyAlignment="1">
      <alignment horizontal="right" vertical="center"/>
    </xf>
    <xf numFmtId="166" fontId="13" fillId="2" borderId="0" xfId="0" applyNumberFormat="1" applyFont="1" applyFill="1" applyBorder="1" applyAlignment="1">
      <alignment horizontal="right" vertical="center"/>
    </xf>
    <xf numFmtId="0" fontId="13" fillId="2" borderId="0" xfId="0" applyFont="1" applyFill="1" applyBorder="1" applyAlignment="1">
      <alignment horizontal="left" vertical="center" wrapText="1" readingOrder="1"/>
    </xf>
    <xf numFmtId="0" fontId="15" fillId="2" borderId="0" xfId="0" applyFont="1" applyFill="1" applyBorder="1" applyAlignment="1">
      <alignment horizontal="right" vertical="center" wrapText="1"/>
    </xf>
    <xf numFmtId="0" fontId="13" fillId="2" borderId="20" xfId="0" applyFont="1" applyFill="1" applyBorder="1" applyAlignment="1">
      <alignment horizontal="left" vertical="center" wrapText="1" readingOrder="1"/>
    </xf>
    <xf numFmtId="0" fontId="15" fillId="2" borderId="20" xfId="0" applyFont="1" applyFill="1" applyBorder="1" applyAlignment="1">
      <alignment horizontal="right" vertical="center" wrapText="1"/>
    </xf>
    <xf numFmtId="0" fontId="13" fillId="2" borderId="21" xfId="0" applyFont="1" applyFill="1" applyBorder="1" applyAlignment="1">
      <alignment horizontal="left" vertical="center" wrapText="1" readingOrder="1"/>
    </xf>
    <xf numFmtId="0" fontId="15" fillId="2" borderId="21" xfId="0" applyFont="1" applyFill="1" applyBorder="1" applyAlignment="1">
      <alignment horizontal="right" vertical="center" wrapText="1"/>
    </xf>
    <xf numFmtId="0" fontId="6" fillId="0" borderId="19" xfId="0" applyFont="1" applyBorder="1" applyAlignment="1">
      <alignment horizontal="left" vertical="center" wrapText="1" readingOrder="1"/>
    </xf>
    <xf numFmtId="0" fontId="18" fillId="2" borderId="19" xfId="0" applyFont="1" applyFill="1" applyBorder="1" applyAlignment="1">
      <alignment horizontal="right" vertical="center" wrapText="1"/>
    </xf>
    <xf numFmtId="173" fontId="13" fillId="2" borderId="0" xfId="0" applyNumberFormat="1" applyFont="1" applyFill="1" applyBorder="1" applyAlignment="1">
      <alignment horizontal="right" vertical="center"/>
    </xf>
    <xf numFmtId="0" fontId="19" fillId="2" borderId="0" xfId="0" applyFont="1" applyFill="1"/>
    <xf numFmtId="164" fontId="13" fillId="2" borderId="0" xfId="1" applyNumberFormat="1" applyFont="1" applyFill="1" applyAlignment="1">
      <alignment horizontal="right" vertical="center" wrapText="1" readingOrder="1"/>
    </xf>
    <xf numFmtId="172" fontId="13" fillId="2" borderId="0" xfId="0" applyNumberFormat="1" applyFont="1" applyFill="1" applyBorder="1" applyAlignment="1">
      <alignment horizontal="right" vertical="center"/>
    </xf>
    <xf numFmtId="9" fontId="19" fillId="2" borderId="0" xfId="2" applyFont="1" applyFill="1"/>
    <xf numFmtId="0" fontId="13" fillId="2" borderId="0" xfId="0" applyFont="1" applyFill="1" applyAlignment="1">
      <alignment horizontal="right" vertical="center" wrapText="1" readingOrder="1"/>
    </xf>
    <xf numFmtId="169" fontId="13" fillId="2" borderId="0" xfId="0" applyNumberFormat="1" applyFont="1" applyFill="1" applyBorder="1" applyAlignment="1">
      <alignment horizontal="right" vertical="center"/>
    </xf>
    <xf numFmtId="9" fontId="17" fillId="2" borderId="0" xfId="0" applyNumberFormat="1" applyFont="1" applyFill="1" applyAlignment="1">
      <alignment horizontal="right" vertical="center" wrapText="1" readingOrder="1"/>
    </xf>
    <xf numFmtId="0" fontId="13" fillId="2" borderId="0" xfId="0" applyFont="1" applyFill="1" applyAlignment="1">
      <alignment vertical="center"/>
    </xf>
    <xf numFmtId="0" fontId="13" fillId="2" borderId="0" xfId="0" applyFont="1" applyFill="1" applyAlignment="1">
      <alignment horizontal="left" vertical="center" readingOrder="1"/>
    </xf>
    <xf numFmtId="166" fontId="6" fillId="2" borderId="19" xfId="0" applyNumberFormat="1" applyFont="1" applyFill="1" applyBorder="1" applyAlignment="1">
      <alignment horizontal="right" vertical="center"/>
    </xf>
    <xf numFmtId="3" fontId="6" fillId="2" borderId="19" xfId="0" applyNumberFormat="1" applyFont="1" applyFill="1" applyBorder="1" applyAlignment="1">
      <alignment horizontal="right" wrapText="1" readingOrder="1"/>
    </xf>
    <xf numFmtId="167" fontId="6" fillId="2" borderId="19" xfId="0" applyNumberFormat="1" applyFont="1" applyFill="1" applyBorder="1" applyAlignment="1">
      <alignment horizontal="right" vertical="center"/>
    </xf>
    <xf numFmtId="171" fontId="6" fillId="2" borderId="19" xfId="0" applyNumberFormat="1" applyFont="1" applyFill="1" applyBorder="1" applyAlignment="1">
      <alignment horizontal="right" vertical="center"/>
    </xf>
    <xf numFmtId="175" fontId="13" fillId="2" borderId="0" xfId="0" applyNumberFormat="1" applyFont="1" applyFill="1" applyBorder="1" applyAlignment="1">
      <alignment horizontal="right" vertical="center"/>
    </xf>
    <xf numFmtId="0" fontId="18" fillId="2" borderId="19" xfId="0" applyFont="1" applyFill="1" applyBorder="1" applyAlignment="1">
      <alignment horizontal="right" wrapText="1"/>
    </xf>
    <xf numFmtId="167" fontId="13" fillId="2" borderId="0" xfId="0" applyNumberFormat="1" applyFont="1" applyFill="1" applyBorder="1" applyAlignment="1">
      <alignment horizontal="right" vertical="center"/>
    </xf>
    <xf numFmtId="172" fontId="6" fillId="2" borderId="19" xfId="0" applyNumberFormat="1" applyFont="1" applyFill="1" applyBorder="1" applyAlignment="1">
      <alignment horizontal="right" vertical="center"/>
    </xf>
    <xf numFmtId="165" fontId="6" fillId="2" borderId="19" xfId="0" applyNumberFormat="1" applyFont="1" applyFill="1" applyBorder="1" applyAlignment="1">
      <alignment horizontal="right" wrapText="1" readingOrder="1"/>
    </xf>
    <xf numFmtId="176" fontId="13" fillId="2" borderId="0" xfId="0" applyNumberFormat="1" applyFont="1" applyFill="1" applyAlignment="1">
      <alignment horizontal="left" vertical="center" readingOrder="1"/>
    </xf>
    <xf numFmtId="0" fontId="6" fillId="3" borderId="0" xfId="0" applyFont="1" applyFill="1" applyAlignment="1">
      <alignment horizontal="right" wrapText="1" readingOrder="1"/>
    </xf>
    <xf numFmtId="0" fontId="6" fillId="3" borderId="0" xfId="0" applyFont="1" applyFill="1" applyAlignment="1">
      <alignment horizontal="left" wrapText="1" readingOrder="1"/>
    </xf>
    <xf numFmtId="177" fontId="13" fillId="2" borderId="0" xfId="0" applyNumberFormat="1" applyFont="1" applyFill="1" applyBorder="1" applyAlignment="1">
      <alignment horizontal="right" vertical="center"/>
    </xf>
    <xf numFmtId="177" fontId="13" fillId="2" borderId="19" xfId="1" applyNumberFormat="1" applyFont="1" applyFill="1" applyBorder="1" applyAlignment="1">
      <alignment horizontal="right" vertical="center" wrapText="1" readingOrder="1"/>
    </xf>
    <xf numFmtId="0" fontId="13" fillId="2" borderId="23" xfId="0" applyFont="1" applyFill="1" applyBorder="1" applyAlignment="1">
      <alignment horizontal="left" vertical="center" wrapText="1"/>
    </xf>
    <xf numFmtId="0" fontId="13" fillId="2" borderId="19" xfId="0" applyFont="1" applyFill="1" applyBorder="1" applyAlignment="1">
      <alignment horizontal="left" vertical="center"/>
    </xf>
    <xf numFmtId="0" fontId="13" fillId="2" borderId="24" xfId="0" applyFont="1" applyFill="1" applyBorder="1" applyAlignment="1">
      <alignment horizontal="left" vertical="center"/>
    </xf>
    <xf numFmtId="0" fontId="13" fillId="2" borderId="25" xfId="0" applyFont="1" applyFill="1" applyBorder="1" applyAlignment="1">
      <alignment horizontal="left" vertical="center"/>
    </xf>
    <xf numFmtId="0" fontId="13" fillId="2" borderId="0" xfId="0" applyFont="1" applyFill="1" applyBorder="1" applyAlignment="1">
      <alignment horizontal="left" vertical="center"/>
    </xf>
    <xf numFmtId="0" fontId="13" fillId="2" borderId="26" xfId="0" applyFont="1" applyFill="1" applyBorder="1" applyAlignment="1">
      <alignment horizontal="left" vertical="center"/>
    </xf>
    <xf numFmtId="0" fontId="13" fillId="2" borderId="27" xfId="0" applyFont="1" applyFill="1" applyBorder="1" applyAlignment="1">
      <alignment horizontal="left" vertical="center"/>
    </xf>
    <xf numFmtId="0" fontId="13" fillId="2" borderId="22" xfId="0" applyFont="1" applyFill="1" applyBorder="1" applyAlignment="1">
      <alignment horizontal="left" vertical="center"/>
    </xf>
    <xf numFmtId="0" fontId="13" fillId="2" borderId="28" xfId="0" applyFont="1" applyFill="1" applyBorder="1" applyAlignment="1">
      <alignment horizontal="left" vertical="center"/>
    </xf>
    <xf numFmtId="0" fontId="9" fillId="2" borderId="13" xfId="0" applyFont="1" applyFill="1" applyBorder="1" applyAlignment="1">
      <alignment horizontal="left" vertical="center"/>
    </xf>
    <xf numFmtId="0" fontId="9" fillId="2" borderId="14" xfId="0" applyFont="1" applyFill="1" applyBorder="1" applyAlignment="1">
      <alignment horizontal="left" vertical="center"/>
    </xf>
    <xf numFmtId="0" fontId="9" fillId="2" borderId="15" xfId="0" applyFont="1" applyFill="1" applyBorder="1" applyAlignment="1">
      <alignment horizontal="left" vertical="center"/>
    </xf>
    <xf numFmtId="0" fontId="9" fillId="2" borderId="16" xfId="0" applyFont="1" applyFill="1" applyBorder="1" applyAlignment="1">
      <alignment horizontal="left" vertical="center"/>
    </xf>
    <xf numFmtId="0" fontId="9" fillId="2" borderId="17" xfId="0" applyFont="1" applyFill="1" applyBorder="1" applyAlignment="1">
      <alignment horizontal="left" vertical="center"/>
    </xf>
    <xf numFmtId="0" fontId="9" fillId="2" borderId="18" xfId="0" applyFont="1" applyFill="1" applyBorder="1" applyAlignment="1">
      <alignment horizontal="left" vertical="center"/>
    </xf>
    <xf numFmtId="0" fontId="21" fillId="3" borderId="0" xfId="0" applyFont="1" applyFill="1" applyAlignment="1">
      <alignment horizontal="right" vertical="center" wrapText="1" readingOrder="1"/>
    </xf>
    <xf numFmtId="0" fontId="6" fillId="3" borderId="0" xfId="0" applyFont="1" applyFill="1" applyAlignment="1">
      <alignment horizontal="right" vertical="center" wrapText="1" readingOrder="1"/>
    </xf>
    <xf numFmtId="0" fontId="10" fillId="2" borderId="0" xfId="0" applyFont="1" applyFill="1" applyAlignment="1">
      <alignment horizontal="left" vertical="center"/>
    </xf>
    <xf numFmtId="0" fontId="11" fillId="2" borderId="0" xfId="0" applyFont="1" applyFill="1" applyAlignment="1">
      <alignment horizontal="left" vertical="center"/>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2" borderId="5" xfId="0" applyFont="1" applyFill="1" applyBorder="1" applyAlignment="1">
      <alignment horizontal="left" vertical="center"/>
    </xf>
    <xf numFmtId="0" fontId="9" fillId="2" borderId="6" xfId="0" applyFont="1" applyFill="1" applyBorder="1" applyAlignment="1">
      <alignment horizontal="left" vertical="center"/>
    </xf>
    <xf numFmtId="0" fontId="9" fillId="2" borderId="7"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9" fillId="2" borderId="10" xfId="0" applyFont="1" applyFill="1" applyBorder="1" applyAlignment="1">
      <alignment horizontal="left" vertical="center"/>
    </xf>
    <xf numFmtId="0" fontId="9" fillId="2" borderId="11" xfId="0" applyFont="1" applyFill="1" applyBorder="1" applyAlignment="1">
      <alignment horizontal="left" vertical="center"/>
    </xf>
    <xf numFmtId="0" fontId="9" fillId="2" borderId="12" xfId="0" applyFont="1" applyFill="1" applyBorder="1" applyAlignment="1">
      <alignment horizontal="left" vertical="center"/>
    </xf>
    <xf numFmtId="0" fontId="6" fillId="3" borderId="0" xfId="0" applyFont="1" applyFill="1" applyAlignment="1">
      <alignment horizontal="left" vertical="center" wrapText="1" readingOrder="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031795"/>
      <color rgb="FFEAF2FE"/>
      <color rgb="FFBFC4DC"/>
      <color rgb="FF002776"/>
      <color rgb="FFD249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85725</xdr:rowOff>
    </xdr:from>
    <xdr:to>
      <xdr:col>3</xdr:col>
      <xdr:colOff>569175</xdr:colOff>
      <xdr:row>2</xdr:row>
      <xdr:rowOff>123707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14300" y="85725"/>
          <a:ext cx="1836000" cy="4031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xdr:colOff>
      <xdr:row>0</xdr:row>
      <xdr:rowOff>82550</xdr:rowOff>
    </xdr:from>
    <xdr:to>
      <xdr:col>1</xdr:col>
      <xdr:colOff>1845525</xdr:colOff>
      <xdr:row>2</xdr:row>
      <xdr:rowOff>126882</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11125" y="82550"/>
          <a:ext cx="1839175" cy="4062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85725</xdr:rowOff>
    </xdr:from>
    <xdr:to>
      <xdr:col>4</xdr:col>
      <xdr:colOff>258025</xdr:colOff>
      <xdr:row>2</xdr:row>
      <xdr:rowOff>123707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11125" y="82550"/>
          <a:ext cx="1839175" cy="4062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E7A55-512B-415A-A91A-D9CD9FC684C4}">
  <sheetPr codeName="Sheet1"/>
  <dimension ref="B5:W24"/>
  <sheetViews>
    <sheetView tabSelected="1" zoomScaleNormal="100" workbookViewId="0"/>
  </sheetViews>
  <sheetFormatPr defaultColWidth="9.1796875" defaultRowHeight="14.5" x14ac:dyDescent="0.35"/>
  <cols>
    <col min="1" max="1" width="1.453125" style="1" customWidth="1"/>
    <col min="2" max="16384" width="9.1796875" style="1"/>
  </cols>
  <sheetData>
    <row r="5" spans="2:23" x14ac:dyDescent="0.35">
      <c r="B5" s="56" t="s">
        <v>87</v>
      </c>
      <c r="C5" s="57"/>
      <c r="D5" s="57"/>
      <c r="E5" s="57"/>
      <c r="F5" s="57"/>
      <c r="G5" s="57"/>
      <c r="H5" s="57"/>
      <c r="I5" s="57"/>
      <c r="J5" s="57"/>
      <c r="K5" s="57"/>
      <c r="L5" s="57"/>
      <c r="M5" s="57"/>
      <c r="N5" s="57"/>
      <c r="O5" s="57"/>
      <c r="P5" s="57"/>
      <c r="Q5" s="57"/>
      <c r="R5" s="57"/>
      <c r="S5" s="57"/>
      <c r="T5" s="57"/>
      <c r="U5" s="57"/>
      <c r="V5" s="57"/>
      <c r="W5" s="58"/>
    </row>
    <row r="6" spans="2:23" x14ac:dyDescent="0.35">
      <c r="B6" s="59"/>
      <c r="C6" s="60"/>
      <c r="D6" s="60"/>
      <c r="E6" s="60"/>
      <c r="F6" s="60"/>
      <c r="G6" s="60"/>
      <c r="H6" s="60"/>
      <c r="I6" s="60"/>
      <c r="J6" s="60"/>
      <c r="K6" s="60"/>
      <c r="L6" s="60"/>
      <c r="M6" s="60"/>
      <c r="N6" s="60"/>
      <c r="O6" s="60"/>
      <c r="P6" s="60"/>
      <c r="Q6" s="60"/>
      <c r="R6" s="60"/>
      <c r="S6" s="60"/>
      <c r="T6" s="60"/>
      <c r="U6" s="60"/>
      <c r="V6" s="60"/>
      <c r="W6" s="61"/>
    </row>
    <row r="7" spans="2:23" x14ac:dyDescent="0.35">
      <c r="B7" s="59"/>
      <c r="C7" s="60"/>
      <c r="D7" s="60"/>
      <c r="E7" s="60"/>
      <c r="F7" s="60"/>
      <c r="G7" s="60"/>
      <c r="H7" s="60"/>
      <c r="I7" s="60"/>
      <c r="J7" s="60"/>
      <c r="K7" s="60"/>
      <c r="L7" s="60"/>
      <c r="M7" s="60"/>
      <c r="N7" s="60"/>
      <c r="O7" s="60"/>
      <c r="P7" s="60"/>
      <c r="Q7" s="60"/>
      <c r="R7" s="60"/>
      <c r="S7" s="60"/>
      <c r="T7" s="60"/>
      <c r="U7" s="60"/>
      <c r="V7" s="60"/>
      <c r="W7" s="61"/>
    </row>
    <row r="8" spans="2:23" x14ac:dyDescent="0.35">
      <c r="B8" s="59"/>
      <c r="C8" s="60"/>
      <c r="D8" s="60"/>
      <c r="E8" s="60"/>
      <c r="F8" s="60"/>
      <c r="G8" s="60"/>
      <c r="H8" s="60"/>
      <c r="I8" s="60"/>
      <c r="J8" s="60"/>
      <c r="K8" s="60"/>
      <c r="L8" s="60"/>
      <c r="M8" s="60"/>
      <c r="N8" s="60"/>
      <c r="O8" s="60"/>
      <c r="P8" s="60"/>
      <c r="Q8" s="60"/>
      <c r="R8" s="60"/>
      <c r="S8" s="60"/>
      <c r="T8" s="60"/>
      <c r="U8" s="60"/>
      <c r="V8" s="60"/>
      <c r="W8" s="61"/>
    </row>
    <row r="9" spans="2:23" x14ac:dyDescent="0.35">
      <c r="B9" s="59"/>
      <c r="C9" s="60"/>
      <c r="D9" s="60"/>
      <c r="E9" s="60"/>
      <c r="F9" s="60"/>
      <c r="G9" s="60"/>
      <c r="H9" s="60"/>
      <c r="I9" s="60"/>
      <c r="J9" s="60"/>
      <c r="K9" s="60"/>
      <c r="L9" s="60"/>
      <c r="M9" s="60"/>
      <c r="N9" s="60"/>
      <c r="O9" s="60"/>
      <c r="P9" s="60"/>
      <c r="Q9" s="60"/>
      <c r="R9" s="60"/>
      <c r="S9" s="60"/>
      <c r="T9" s="60"/>
      <c r="U9" s="60"/>
      <c r="V9" s="60"/>
      <c r="W9" s="61"/>
    </row>
    <row r="10" spans="2:23" x14ac:dyDescent="0.35">
      <c r="B10" s="59"/>
      <c r="C10" s="60"/>
      <c r="D10" s="60"/>
      <c r="E10" s="60"/>
      <c r="F10" s="60"/>
      <c r="G10" s="60"/>
      <c r="H10" s="60"/>
      <c r="I10" s="60"/>
      <c r="J10" s="60"/>
      <c r="K10" s="60"/>
      <c r="L10" s="60"/>
      <c r="M10" s="60"/>
      <c r="N10" s="60"/>
      <c r="O10" s="60"/>
      <c r="P10" s="60"/>
      <c r="Q10" s="60"/>
      <c r="R10" s="60"/>
      <c r="S10" s="60"/>
      <c r="T10" s="60"/>
      <c r="U10" s="60"/>
      <c r="V10" s="60"/>
      <c r="W10" s="61"/>
    </row>
    <row r="11" spans="2:23" x14ac:dyDescent="0.35">
      <c r="B11" s="59"/>
      <c r="C11" s="60"/>
      <c r="D11" s="60"/>
      <c r="E11" s="60"/>
      <c r="F11" s="60"/>
      <c r="G11" s="60"/>
      <c r="H11" s="60"/>
      <c r="I11" s="60"/>
      <c r="J11" s="60"/>
      <c r="K11" s="60"/>
      <c r="L11" s="60"/>
      <c r="M11" s="60"/>
      <c r="N11" s="60"/>
      <c r="O11" s="60"/>
      <c r="P11" s="60"/>
      <c r="Q11" s="60"/>
      <c r="R11" s="60"/>
      <c r="S11" s="60"/>
      <c r="T11" s="60"/>
      <c r="U11" s="60"/>
      <c r="V11" s="60"/>
      <c r="W11" s="61"/>
    </row>
    <row r="12" spans="2:23" x14ac:dyDescent="0.35">
      <c r="B12" s="59"/>
      <c r="C12" s="60"/>
      <c r="D12" s="60"/>
      <c r="E12" s="60"/>
      <c r="F12" s="60"/>
      <c r="G12" s="60"/>
      <c r="H12" s="60"/>
      <c r="I12" s="60"/>
      <c r="J12" s="60"/>
      <c r="K12" s="60"/>
      <c r="L12" s="60"/>
      <c r="M12" s="60"/>
      <c r="N12" s="60"/>
      <c r="O12" s="60"/>
      <c r="P12" s="60"/>
      <c r="Q12" s="60"/>
      <c r="R12" s="60"/>
      <c r="S12" s="60"/>
      <c r="T12" s="60"/>
      <c r="U12" s="60"/>
      <c r="V12" s="60"/>
      <c r="W12" s="61"/>
    </row>
    <row r="13" spans="2:23" x14ac:dyDescent="0.35">
      <c r="B13" s="59"/>
      <c r="C13" s="60"/>
      <c r="D13" s="60"/>
      <c r="E13" s="60"/>
      <c r="F13" s="60"/>
      <c r="G13" s="60"/>
      <c r="H13" s="60"/>
      <c r="I13" s="60"/>
      <c r="J13" s="60"/>
      <c r="K13" s="60"/>
      <c r="L13" s="60"/>
      <c r="M13" s="60"/>
      <c r="N13" s="60"/>
      <c r="O13" s="60"/>
      <c r="P13" s="60"/>
      <c r="Q13" s="60"/>
      <c r="R13" s="60"/>
      <c r="S13" s="60"/>
      <c r="T13" s="60"/>
      <c r="U13" s="60"/>
      <c r="V13" s="60"/>
      <c r="W13" s="61"/>
    </row>
    <row r="14" spans="2:23" x14ac:dyDescent="0.35">
      <c r="B14" s="59"/>
      <c r="C14" s="60"/>
      <c r="D14" s="60"/>
      <c r="E14" s="60"/>
      <c r="F14" s="60"/>
      <c r="G14" s="60"/>
      <c r="H14" s="60"/>
      <c r="I14" s="60"/>
      <c r="J14" s="60"/>
      <c r="K14" s="60"/>
      <c r="L14" s="60"/>
      <c r="M14" s="60"/>
      <c r="N14" s="60"/>
      <c r="O14" s="60"/>
      <c r="P14" s="60"/>
      <c r="Q14" s="60"/>
      <c r="R14" s="60"/>
      <c r="S14" s="60"/>
      <c r="T14" s="60"/>
      <c r="U14" s="60"/>
      <c r="V14" s="60"/>
      <c r="W14" s="61"/>
    </row>
    <row r="15" spans="2:23" x14ac:dyDescent="0.35">
      <c r="B15" s="59"/>
      <c r="C15" s="60"/>
      <c r="D15" s="60"/>
      <c r="E15" s="60"/>
      <c r="F15" s="60"/>
      <c r="G15" s="60"/>
      <c r="H15" s="60"/>
      <c r="I15" s="60"/>
      <c r="J15" s="60"/>
      <c r="K15" s="60"/>
      <c r="L15" s="60"/>
      <c r="M15" s="60"/>
      <c r="N15" s="60"/>
      <c r="O15" s="60"/>
      <c r="P15" s="60"/>
      <c r="Q15" s="60"/>
      <c r="R15" s="60"/>
      <c r="S15" s="60"/>
      <c r="T15" s="60"/>
      <c r="U15" s="60"/>
      <c r="V15" s="60"/>
      <c r="W15" s="61"/>
    </row>
    <row r="16" spans="2:23" x14ac:dyDescent="0.35">
      <c r="B16" s="59"/>
      <c r="C16" s="60"/>
      <c r="D16" s="60"/>
      <c r="E16" s="60"/>
      <c r="F16" s="60"/>
      <c r="G16" s="60"/>
      <c r="H16" s="60"/>
      <c r="I16" s="60"/>
      <c r="J16" s="60"/>
      <c r="K16" s="60"/>
      <c r="L16" s="60"/>
      <c r="M16" s="60"/>
      <c r="N16" s="60"/>
      <c r="O16" s="60"/>
      <c r="P16" s="60"/>
      <c r="Q16" s="60"/>
      <c r="R16" s="60"/>
      <c r="S16" s="60"/>
      <c r="T16" s="60"/>
      <c r="U16" s="60"/>
      <c r="V16" s="60"/>
      <c r="W16" s="61"/>
    </row>
    <row r="17" spans="2:23" x14ac:dyDescent="0.35">
      <c r="B17" s="59"/>
      <c r="C17" s="60"/>
      <c r="D17" s="60"/>
      <c r="E17" s="60"/>
      <c r="F17" s="60"/>
      <c r="G17" s="60"/>
      <c r="H17" s="60"/>
      <c r="I17" s="60"/>
      <c r="J17" s="60"/>
      <c r="K17" s="60"/>
      <c r="L17" s="60"/>
      <c r="M17" s="60"/>
      <c r="N17" s="60"/>
      <c r="O17" s="60"/>
      <c r="P17" s="60"/>
      <c r="Q17" s="60"/>
      <c r="R17" s="60"/>
      <c r="S17" s="60"/>
      <c r="T17" s="60"/>
      <c r="U17" s="60"/>
      <c r="V17" s="60"/>
      <c r="W17" s="61"/>
    </row>
    <row r="18" spans="2:23" x14ac:dyDescent="0.35">
      <c r="B18" s="59"/>
      <c r="C18" s="60"/>
      <c r="D18" s="60"/>
      <c r="E18" s="60"/>
      <c r="F18" s="60"/>
      <c r="G18" s="60"/>
      <c r="H18" s="60"/>
      <c r="I18" s="60"/>
      <c r="J18" s="60"/>
      <c r="K18" s="60"/>
      <c r="L18" s="60"/>
      <c r="M18" s="60"/>
      <c r="N18" s="60"/>
      <c r="O18" s="60"/>
      <c r="P18" s="60"/>
      <c r="Q18" s="60"/>
      <c r="R18" s="60"/>
      <c r="S18" s="60"/>
      <c r="T18" s="60"/>
      <c r="U18" s="60"/>
      <c r="V18" s="60"/>
      <c r="W18" s="61"/>
    </row>
    <row r="19" spans="2:23" x14ac:dyDescent="0.35">
      <c r="B19" s="59"/>
      <c r="C19" s="60"/>
      <c r="D19" s="60"/>
      <c r="E19" s="60"/>
      <c r="F19" s="60"/>
      <c r="G19" s="60"/>
      <c r="H19" s="60"/>
      <c r="I19" s="60"/>
      <c r="J19" s="60"/>
      <c r="K19" s="60"/>
      <c r="L19" s="60"/>
      <c r="M19" s="60"/>
      <c r="N19" s="60"/>
      <c r="O19" s="60"/>
      <c r="P19" s="60"/>
      <c r="Q19" s="60"/>
      <c r="R19" s="60"/>
      <c r="S19" s="60"/>
      <c r="T19" s="60"/>
      <c r="U19" s="60"/>
      <c r="V19" s="60"/>
      <c r="W19" s="61"/>
    </row>
    <row r="20" spans="2:23" x14ac:dyDescent="0.35">
      <c r="B20" s="59"/>
      <c r="C20" s="60"/>
      <c r="D20" s="60"/>
      <c r="E20" s="60"/>
      <c r="F20" s="60"/>
      <c r="G20" s="60"/>
      <c r="H20" s="60"/>
      <c r="I20" s="60"/>
      <c r="J20" s="60"/>
      <c r="K20" s="60"/>
      <c r="L20" s="60"/>
      <c r="M20" s="60"/>
      <c r="N20" s="60"/>
      <c r="O20" s="60"/>
      <c r="P20" s="60"/>
      <c r="Q20" s="60"/>
      <c r="R20" s="60"/>
      <c r="S20" s="60"/>
      <c r="T20" s="60"/>
      <c r="U20" s="60"/>
      <c r="V20" s="60"/>
      <c r="W20" s="61"/>
    </row>
    <row r="21" spans="2:23" x14ac:dyDescent="0.35">
      <c r="B21" s="59"/>
      <c r="C21" s="60"/>
      <c r="D21" s="60"/>
      <c r="E21" s="60"/>
      <c r="F21" s="60"/>
      <c r="G21" s="60"/>
      <c r="H21" s="60"/>
      <c r="I21" s="60"/>
      <c r="J21" s="60"/>
      <c r="K21" s="60"/>
      <c r="L21" s="60"/>
      <c r="M21" s="60"/>
      <c r="N21" s="60"/>
      <c r="O21" s="60"/>
      <c r="P21" s="60"/>
      <c r="Q21" s="60"/>
      <c r="R21" s="60"/>
      <c r="S21" s="60"/>
      <c r="T21" s="60"/>
      <c r="U21" s="60"/>
      <c r="V21" s="60"/>
      <c r="W21" s="61"/>
    </row>
    <row r="22" spans="2:23" x14ac:dyDescent="0.35">
      <c r="B22" s="59"/>
      <c r="C22" s="60"/>
      <c r="D22" s="60"/>
      <c r="E22" s="60"/>
      <c r="F22" s="60"/>
      <c r="G22" s="60"/>
      <c r="H22" s="60"/>
      <c r="I22" s="60"/>
      <c r="J22" s="60"/>
      <c r="K22" s="60"/>
      <c r="L22" s="60"/>
      <c r="M22" s="60"/>
      <c r="N22" s="60"/>
      <c r="O22" s="60"/>
      <c r="P22" s="60"/>
      <c r="Q22" s="60"/>
      <c r="R22" s="60"/>
      <c r="S22" s="60"/>
      <c r="T22" s="60"/>
      <c r="U22" s="60"/>
      <c r="V22" s="60"/>
      <c r="W22" s="61"/>
    </row>
    <row r="23" spans="2:23" x14ac:dyDescent="0.35">
      <c r="B23" s="59"/>
      <c r="C23" s="60"/>
      <c r="D23" s="60"/>
      <c r="E23" s="60"/>
      <c r="F23" s="60"/>
      <c r="G23" s="60"/>
      <c r="H23" s="60"/>
      <c r="I23" s="60"/>
      <c r="J23" s="60"/>
      <c r="K23" s="60"/>
      <c r="L23" s="60"/>
      <c r="M23" s="60"/>
      <c r="N23" s="60"/>
      <c r="O23" s="60"/>
      <c r="P23" s="60"/>
      <c r="Q23" s="60"/>
      <c r="R23" s="60"/>
      <c r="S23" s="60"/>
      <c r="T23" s="60"/>
      <c r="U23" s="60"/>
      <c r="V23" s="60"/>
      <c r="W23" s="61"/>
    </row>
    <row r="24" spans="2:23" x14ac:dyDescent="0.35">
      <c r="B24" s="62"/>
      <c r="C24" s="63"/>
      <c r="D24" s="63"/>
      <c r="E24" s="63"/>
      <c r="F24" s="63"/>
      <c r="G24" s="63"/>
      <c r="H24" s="63"/>
      <c r="I24" s="63"/>
      <c r="J24" s="63"/>
      <c r="K24" s="63"/>
      <c r="L24" s="63"/>
      <c r="M24" s="63"/>
      <c r="N24" s="63"/>
      <c r="O24" s="63"/>
      <c r="P24" s="63"/>
      <c r="Q24" s="63"/>
      <c r="R24" s="63"/>
      <c r="S24" s="63"/>
      <c r="T24" s="63"/>
      <c r="U24" s="63"/>
      <c r="V24" s="63"/>
      <c r="W24" s="64"/>
    </row>
  </sheetData>
  <mergeCells count="1">
    <mergeCell ref="B5:W24"/>
  </mergeCells>
  <pageMargins left="0.7" right="0.7" top="0.75" bottom="0.75" header="0.3" footer="0.3"/>
  <pageSetup paperSize="9" orientation="portrait" r:id="rId1"/>
  <headerFooter>
    <oddHeader>&amp;R&amp;"Arial"&amp;8&amp;K000000[OFFICIAL]&amp;1#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F707B-335F-4A68-8FBE-08C0F9B2316C}">
  <dimension ref="B1:K54"/>
  <sheetViews>
    <sheetView zoomScaleNormal="100" workbookViewId="0">
      <selection activeCell="G47" sqref="G47"/>
    </sheetView>
  </sheetViews>
  <sheetFormatPr defaultColWidth="9.1796875" defaultRowHeight="14.5" x14ac:dyDescent="0.35"/>
  <cols>
    <col min="1" max="1" width="1.453125" style="1" customWidth="1"/>
    <col min="2" max="2" width="36.6328125" style="1" customWidth="1"/>
    <col min="3" max="8" width="12.1796875" style="1" customWidth="1"/>
    <col min="9" max="11" width="11.81640625" style="1" customWidth="1"/>
    <col min="12" max="16384" width="9.1796875" style="1"/>
  </cols>
  <sheetData>
    <row r="1" spans="2:11" x14ac:dyDescent="0.35">
      <c r="D1" s="73" t="s">
        <v>66</v>
      </c>
      <c r="E1" s="74"/>
      <c r="F1" s="74"/>
      <c r="G1" s="74"/>
      <c r="H1" s="74"/>
      <c r="I1" s="74"/>
      <c r="J1" s="74"/>
      <c r="K1" s="74"/>
    </row>
    <row r="2" spans="2:11" x14ac:dyDescent="0.35">
      <c r="D2" s="74"/>
      <c r="E2" s="74"/>
      <c r="F2" s="74"/>
      <c r="G2" s="74"/>
      <c r="H2" s="74"/>
      <c r="I2" s="74"/>
      <c r="J2" s="74"/>
      <c r="K2" s="74"/>
    </row>
    <row r="3" spans="2:11" x14ac:dyDescent="0.35">
      <c r="D3" s="74"/>
      <c r="E3" s="74"/>
      <c r="F3" s="74"/>
      <c r="G3" s="74"/>
      <c r="H3" s="74"/>
      <c r="I3" s="74"/>
      <c r="J3" s="74"/>
      <c r="K3" s="74"/>
    </row>
    <row r="5" spans="2:11" ht="24" x14ac:dyDescent="0.35">
      <c r="B5" s="53" t="s">
        <v>53</v>
      </c>
      <c r="C5" s="52" t="s">
        <v>52</v>
      </c>
      <c r="D5" s="52" t="s">
        <v>0</v>
      </c>
      <c r="E5" s="52" t="s">
        <v>2</v>
      </c>
      <c r="F5" s="52" t="s">
        <v>1</v>
      </c>
      <c r="G5" s="52" t="s">
        <v>47</v>
      </c>
      <c r="H5" s="52" t="s">
        <v>46</v>
      </c>
      <c r="I5" s="52" t="s">
        <v>59</v>
      </c>
      <c r="J5" s="52" t="s">
        <v>3</v>
      </c>
    </row>
    <row r="6" spans="2:11" ht="16.5" customHeight="1" x14ac:dyDescent="0.5">
      <c r="B6" s="8" t="s">
        <v>43</v>
      </c>
      <c r="C6" s="9">
        <v>33.4</v>
      </c>
      <c r="D6" s="10">
        <v>641</v>
      </c>
      <c r="E6" s="38">
        <v>42.1</v>
      </c>
      <c r="F6" s="22">
        <f>'2021 Simplified earnings by BU'!E31</f>
        <v>3442</v>
      </c>
      <c r="G6" s="35">
        <v>63.3</v>
      </c>
      <c r="H6" s="35">
        <v>14.1</v>
      </c>
      <c r="I6" s="11"/>
      <c r="J6" s="11"/>
    </row>
    <row r="7" spans="2:11" ht="15.75" customHeight="1" x14ac:dyDescent="0.5">
      <c r="B7" s="12" t="s">
        <v>44</v>
      </c>
      <c r="C7" s="13" t="s">
        <v>4</v>
      </c>
      <c r="D7" s="23">
        <f>ROUND(423*22.0462,0)</f>
        <v>9326</v>
      </c>
      <c r="E7" s="23">
        <f>ROUND(839*22.0462,0)</f>
        <v>18497</v>
      </c>
      <c r="F7" s="13" t="s">
        <v>4</v>
      </c>
      <c r="G7" s="23">
        <f>C39</f>
        <v>169</v>
      </c>
      <c r="H7" s="23">
        <f>'2021 Simplified earnings by BU'!D54</f>
        <v>211</v>
      </c>
      <c r="I7" s="11"/>
      <c r="J7" s="11"/>
    </row>
    <row r="8" spans="2:11" ht="18" customHeight="1" x14ac:dyDescent="0.5">
      <c r="B8" s="12" t="s">
        <v>5</v>
      </c>
      <c r="C8" s="13" t="s">
        <v>4</v>
      </c>
      <c r="D8" s="13" t="s">
        <v>4</v>
      </c>
      <c r="E8" s="32">
        <f>E10-E7</f>
        <v>-1455</v>
      </c>
      <c r="F8" s="13" t="s">
        <v>4</v>
      </c>
      <c r="G8" s="23">
        <f>SUM(C42:C44)</f>
        <v>19</v>
      </c>
      <c r="H8" s="32">
        <v>-19</v>
      </c>
      <c r="I8" s="11"/>
      <c r="J8" s="11"/>
    </row>
    <row r="9" spans="2:11" ht="18" customHeight="1" x14ac:dyDescent="0.5">
      <c r="B9" s="14" t="s">
        <v>45</v>
      </c>
      <c r="C9" s="13" t="s">
        <v>4</v>
      </c>
      <c r="D9" s="32">
        <f>D10-D7</f>
        <v>661</v>
      </c>
      <c r="E9" s="13" t="s">
        <v>4</v>
      </c>
      <c r="F9" s="13" t="s">
        <v>4</v>
      </c>
      <c r="G9" s="32">
        <f>SUM(C40:C41)</f>
        <v>-31</v>
      </c>
      <c r="H9" s="13" t="s">
        <v>4</v>
      </c>
      <c r="I9" s="15"/>
      <c r="J9" s="15"/>
    </row>
    <row r="10" spans="2:11" ht="18" customHeight="1" x14ac:dyDescent="0.5">
      <c r="B10" s="16" t="s">
        <v>6</v>
      </c>
      <c r="C10" s="44">
        <v>115</v>
      </c>
      <c r="D10" s="42">
        <f>ROUND(453*22.0462,0)</f>
        <v>9987</v>
      </c>
      <c r="E10" s="42">
        <f>ROUND(773*22.0462,0)</f>
        <v>17042</v>
      </c>
      <c r="F10" s="45">
        <f>ROUND(E32,0)</f>
        <v>2814</v>
      </c>
      <c r="G10" s="42">
        <f>SUM(G7:G9)</f>
        <v>157</v>
      </c>
      <c r="H10" s="42">
        <f>SUM(H7:H9)</f>
        <v>192</v>
      </c>
      <c r="I10" s="17"/>
      <c r="J10" s="17"/>
    </row>
    <row r="11" spans="2:11" ht="18" customHeight="1" x14ac:dyDescent="0.5">
      <c r="B11" s="12" t="s">
        <v>7</v>
      </c>
      <c r="C11" s="48">
        <v>58</v>
      </c>
      <c r="D11" s="23">
        <f>ROUND(120*22.0462,0)</f>
        <v>2646</v>
      </c>
      <c r="E11" s="23">
        <f>ROUND(377*22.0462,0)</f>
        <v>8311</v>
      </c>
      <c r="F11" s="21">
        <v>868</v>
      </c>
      <c r="G11" s="23">
        <v>33</v>
      </c>
      <c r="H11" s="23">
        <v>105</v>
      </c>
      <c r="I11" s="11"/>
      <c r="J11" s="11"/>
    </row>
    <row r="12" spans="2:11" ht="18" customHeight="1" x14ac:dyDescent="0.5">
      <c r="B12" s="12" t="s">
        <v>20</v>
      </c>
      <c r="C12" s="48">
        <v>3</v>
      </c>
      <c r="D12" s="13">
        <v>0</v>
      </c>
      <c r="E12" s="23">
        <v>77</v>
      </c>
      <c r="F12" s="21">
        <v>136</v>
      </c>
      <c r="G12" s="23">
        <v>6</v>
      </c>
      <c r="H12" s="23">
        <v>22</v>
      </c>
      <c r="I12" s="11"/>
      <c r="J12" s="11"/>
    </row>
    <row r="13" spans="2:11" ht="20.25" customHeight="1" x14ac:dyDescent="0.5">
      <c r="B13" s="14" t="s">
        <v>74</v>
      </c>
      <c r="C13" s="48">
        <v>13.37</v>
      </c>
      <c r="D13" s="23">
        <v>1083.5899999999999</v>
      </c>
      <c r="E13" s="23">
        <v>1053.05</v>
      </c>
      <c r="F13" s="46">
        <v>78.16</v>
      </c>
      <c r="G13" s="23">
        <v>9.4499999999999993</v>
      </c>
      <c r="H13" s="32">
        <v>-3.23</v>
      </c>
      <c r="I13" s="15"/>
      <c r="J13" s="15"/>
    </row>
    <row r="14" spans="2:11" ht="18" customHeight="1" x14ac:dyDescent="0.5">
      <c r="B14" s="16" t="s">
        <v>8</v>
      </c>
      <c r="C14" s="44">
        <f>C10-C11-C12-C13</f>
        <v>40.630000000000003</v>
      </c>
      <c r="D14" s="44">
        <f>D10-D11-D12-D13</f>
        <v>6257.41</v>
      </c>
      <c r="E14" s="44">
        <f>E10-E11-E12-E13</f>
        <v>7600.95</v>
      </c>
      <c r="F14" s="44">
        <f>F10-F11-F12-F13</f>
        <v>1731.84</v>
      </c>
      <c r="G14" s="44">
        <f t="shared" ref="G14" si="0">G10-G11-G12-G13</f>
        <v>108.55</v>
      </c>
      <c r="H14" s="44">
        <f>H10-H11-H12-H13</f>
        <v>68.23</v>
      </c>
      <c r="I14" s="47"/>
      <c r="J14" s="17"/>
    </row>
    <row r="15" spans="2:11" ht="16.5" customHeight="1" x14ac:dyDescent="0.35">
      <c r="B15" s="12" t="s">
        <v>54</v>
      </c>
      <c r="C15" s="13">
        <f>C14*Footnotes!B7</f>
        <v>585.072</v>
      </c>
      <c r="D15" s="13">
        <f>(D6*D14/1000)</f>
        <v>4010.9998100000003</v>
      </c>
      <c r="E15" s="13">
        <f>(E6*E14)/1000</f>
        <v>319.99999500000001</v>
      </c>
      <c r="F15" s="13">
        <f>F14*F6/1000</f>
        <v>5960.9932799999997</v>
      </c>
      <c r="G15" s="13">
        <f>(G6*G14)</f>
        <v>6871.2149999999992</v>
      </c>
      <c r="H15" s="13">
        <f>(H6*H14)</f>
        <v>962.04300000000001</v>
      </c>
      <c r="I15" s="13">
        <v>258</v>
      </c>
      <c r="J15" s="13">
        <f>SUM(C15:I15)</f>
        <v>18968.323085</v>
      </c>
    </row>
    <row r="16" spans="2:11" ht="18.75" customHeight="1" x14ac:dyDescent="0.35">
      <c r="B16" s="14" t="s">
        <v>75</v>
      </c>
      <c r="C16" s="13">
        <v>515</v>
      </c>
      <c r="D16" s="13">
        <v>0</v>
      </c>
      <c r="E16" s="13">
        <v>0</v>
      </c>
      <c r="F16" s="13">
        <v>1138</v>
      </c>
      <c r="G16" s="13">
        <v>0</v>
      </c>
      <c r="H16" s="13">
        <v>0</v>
      </c>
      <c r="I16" s="13">
        <v>13</v>
      </c>
      <c r="J16" s="13">
        <f>SUM(C16:I16)</f>
        <v>1666</v>
      </c>
    </row>
    <row r="17" spans="2:10" ht="17.25" customHeight="1" x14ac:dyDescent="0.35">
      <c r="B17" s="16" t="s">
        <v>55</v>
      </c>
      <c r="C17" s="43">
        <f>ROUND(SUM(C15:C16),0)</f>
        <v>1100</v>
      </c>
      <c r="D17" s="43">
        <f t="shared" ref="D17:G17" si="1">ROUND(SUM(D15:D16),0)</f>
        <v>4011</v>
      </c>
      <c r="E17" s="43">
        <f>ROUND(SUM(E15:E16),0)</f>
        <v>320</v>
      </c>
      <c r="F17" s="43">
        <f t="shared" si="1"/>
        <v>7099</v>
      </c>
      <c r="G17" s="43">
        <f t="shared" si="1"/>
        <v>6871</v>
      </c>
      <c r="H17" s="50">
        <f>ROUND(SUM(H15:H16),0)</f>
        <v>962</v>
      </c>
      <c r="I17" s="43">
        <f>ROUND(SUM(I15:I16),0)</f>
        <v>271</v>
      </c>
      <c r="J17" s="43">
        <f>ROUND(SUM(J15:J16),0)</f>
        <v>20634</v>
      </c>
    </row>
    <row r="18" spans="2:10" ht="19" customHeight="1" x14ac:dyDescent="0.35">
      <c r="B18" s="18" t="s">
        <v>24</v>
      </c>
      <c r="C18" s="19" t="s">
        <v>25</v>
      </c>
      <c r="D18" s="19" t="s">
        <v>26</v>
      </c>
      <c r="E18" s="39">
        <v>1</v>
      </c>
      <c r="F18" s="19" t="s">
        <v>27</v>
      </c>
      <c r="G18" s="19" t="s">
        <v>58</v>
      </c>
      <c r="H18" s="39">
        <v>1</v>
      </c>
      <c r="I18" s="39">
        <v>1</v>
      </c>
      <c r="J18" s="19" t="s">
        <v>28</v>
      </c>
    </row>
    <row r="19" spans="2:10" ht="15" thickBot="1" x14ac:dyDescent="0.4"/>
    <row r="20" spans="2:10" ht="15" thickTop="1" x14ac:dyDescent="0.35">
      <c r="B20" s="75" t="s">
        <v>19</v>
      </c>
      <c r="C20" s="76"/>
      <c r="D20" s="76"/>
      <c r="E20" s="77"/>
    </row>
    <row r="21" spans="2:10" ht="15" thickBot="1" x14ac:dyDescent="0.4">
      <c r="B21" s="78"/>
      <c r="C21" s="79"/>
      <c r="D21" s="79"/>
      <c r="E21" s="80"/>
    </row>
    <row r="22" spans="2:10" ht="7.5" customHeight="1" thickTop="1" x14ac:dyDescent="0.35">
      <c r="B22" s="4"/>
      <c r="C22" s="4"/>
      <c r="D22" s="4"/>
      <c r="E22" s="4"/>
    </row>
    <row r="23" spans="2:10" x14ac:dyDescent="0.35">
      <c r="B23" s="7" t="s">
        <v>12</v>
      </c>
      <c r="C23" s="72" t="s">
        <v>36</v>
      </c>
      <c r="D23" s="72" t="s">
        <v>14</v>
      </c>
      <c r="E23" s="72" t="s">
        <v>56</v>
      </c>
    </row>
    <row r="24" spans="2:10" x14ac:dyDescent="0.35">
      <c r="B24" s="7" t="s">
        <v>13</v>
      </c>
      <c r="C24" s="72"/>
      <c r="D24" s="72"/>
      <c r="E24" s="72"/>
    </row>
    <row r="25" spans="2:10" x14ac:dyDescent="0.35">
      <c r="B25" s="20" t="s">
        <v>15</v>
      </c>
      <c r="C25" s="21">
        <v>1088</v>
      </c>
      <c r="D25" s="22">
        <v>1546</v>
      </c>
      <c r="E25" s="54">
        <f>C25*D25/1000</f>
        <v>1682.048</v>
      </c>
    </row>
    <row r="26" spans="2:10" x14ac:dyDescent="0.35">
      <c r="B26" s="20" t="s">
        <v>16</v>
      </c>
      <c r="C26" s="21">
        <v>2432</v>
      </c>
      <c r="D26" s="22">
        <v>1200</v>
      </c>
      <c r="E26" s="54">
        <f>C26*D26/1000</f>
        <v>2918.4</v>
      </c>
    </row>
    <row r="27" spans="2:10" x14ac:dyDescent="0.35">
      <c r="B27" s="20" t="s">
        <v>17</v>
      </c>
      <c r="C27" s="21">
        <v>19517</v>
      </c>
      <c r="D27" s="22">
        <v>208</v>
      </c>
      <c r="E27" s="54">
        <f>C27*D27/1000</f>
        <v>4059.5360000000001</v>
      </c>
    </row>
    <row r="28" spans="2:10" x14ac:dyDescent="0.35">
      <c r="B28" s="20" t="s">
        <v>37</v>
      </c>
      <c r="C28" s="23"/>
      <c r="D28" s="22">
        <v>488</v>
      </c>
      <c r="E28" s="54">
        <v>555</v>
      </c>
    </row>
    <row r="29" spans="2:10" ht="15.75" customHeight="1" x14ac:dyDescent="0.35">
      <c r="B29" s="24" t="s">
        <v>76</v>
      </c>
      <c r="C29" s="25"/>
      <c r="D29" s="25"/>
      <c r="E29" s="54">
        <f>E30-SUM(E25:E28)</f>
        <v>470.01599999999962</v>
      </c>
    </row>
    <row r="30" spans="2:10" ht="14.25" customHeight="1" thickBot="1" x14ac:dyDescent="0.4">
      <c r="B30" s="26" t="s">
        <v>18</v>
      </c>
      <c r="C30" s="27"/>
      <c r="D30" s="27"/>
      <c r="E30" s="55">
        <v>9685</v>
      </c>
    </row>
    <row r="31" spans="2:10" ht="15" customHeight="1" x14ac:dyDescent="0.35">
      <c r="B31" s="28" t="s">
        <v>60</v>
      </c>
      <c r="C31" s="29"/>
      <c r="D31" s="29"/>
      <c r="E31" s="22">
        <f>SUM(D25:D28)</f>
        <v>3442</v>
      </c>
    </row>
    <row r="32" spans="2:10" ht="14.25" customHeight="1" x14ac:dyDescent="0.35">
      <c r="B32" s="30" t="s">
        <v>61</v>
      </c>
      <c r="C32" s="31"/>
      <c r="D32" s="31"/>
      <c r="E32" s="45">
        <f>(E30/E31*1000)</f>
        <v>2813.7710633352704</v>
      </c>
    </row>
    <row r="33" spans="2:6" ht="14.25" customHeight="1" thickBot="1" x14ac:dyDescent="0.4">
      <c r="B33" s="5"/>
      <c r="C33" s="5"/>
      <c r="D33" s="5"/>
      <c r="E33" s="5"/>
    </row>
    <row r="34" spans="2:6" ht="14.25" customHeight="1" thickTop="1" x14ac:dyDescent="0.35">
      <c r="B34" s="65" t="s">
        <v>29</v>
      </c>
      <c r="C34" s="66"/>
      <c r="D34" s="66"/>
      <c r="E34" s="67"/>
    </row>
    <row r="35" spans="2:6" ht="14.25" customHeight="1" thickBot="1" x14ac:dyDescent="0.4">
      <c r="B35" s="68"/>
      <c r="C35" s="69"/>
      <c r="D35" s="69"/>
      <c r="E35" s="70"/>
    </row>
    <row r="36" spans="2:6" ht="7" customHeight="1" thickTop="1" x14ac:dyDescent="0.35">
      <c r="B36" s="5"/>
      <c r="C36" s="5"/>
      <c r="D36" s="5"/>
      <c r="E36" s="5"/>
    </row>
    <row r="37" spans="2:6" ht="14.25" customHeight="1" x14ac:dyDescent="0.35">
      <c r="B37" s="6"/>
      <c r="C37" s="71" t="s">
        <v>88</v>
      </c>
      <c r="D37" s="72" t="s">
        <v>30</v>
      </c>
      <c r="E37" s="72" t="s">
        <v>31</v>
      </c>
    </row>
    <row r="38" spans="2:6" ht="14.25" customHeight="1" x14ac:dyDescent="0.35">
      <c r="B38" s="6"/>
      <c r="C38" s="71"/>
      <c r="D38" s="72"/>
      <c r="E38" s="72"/>
    </row>
    <row r="39" spans="2:6" ht="14.25" customHeight="1" x14ac:dyDescent="0.35">
      <c r="B39" s="20" t="s">
        <v>77</v>
      </c>
      <c r="C39" s="23">
        <f>ROUND(((D39*40.3)+(E39*23))/$G$6,0)</f>
        <v>169</v>
      </c>
      <c r="D39" s="23">
        <v>160</v>
      </c>
      <c r="E39" s="23">
        <v>185</v>
      </c>
    </row>
    <row r="40" spans="2:6" ht="14.25" customHeight="1" x14ac:dyDescent="0.35">
      <c r="B40" s="20" t="s">
        <v>33</v>
      </c>
      <c r="C40" s="32">
        <f>ROUND(((D40*40.3)+(E40*23))/$G$6,0)</f>
        <v>-24</v>
      </c>
      <c r="D40" s="32">
        <v>-21</v>
      </c>
      <c r="E40" s="32">
        <v>-29</v>
      </c>
    </row>
    <row r="41" spans="2:6" ht="14.25" customHeight="1" x14ac:dyDescent="0.35">
      <c r="B41" s="20" t="s">
        <v>78</v>
      </c>
      <c r="C41" s="32">
        <f>ROUND(((D41*40.3)+(E41*23))/$G$6,0)</f>
        <v>-7</v>
      </c>
      <c r="D41" s="32">
        <v>-3</v>
      </c>
      <c r="E41" s="32">
        <v>-14</v>
      </c>
    </row>
    <row r="42" spans="2:6" ht="14.25" customHeight="1" x14ac:dyDescent="0.35">
      <c r="B42" s="20" t="s">
        <v>62</v>
      </c>
      <c r="C42" s="23">
        <f>ROUND(((D42*40.3)+(E42*23))/$G$6,0)</f>
        <v>10</v>
      </c>
      <c r="D42" s="23">
        <v>16</v>
      </c>
      <c r="E42" s="23"/>
    </row>
    <row r="43" spans="2:6" ht="14.25" customHeight="1" x14ac:dyDescent="0.35">
      <c r="B43" s="20" t="s">
        <v>63</v>
      </c>
      <c r="C43" s="23">
        <f>ROUND(((D43*40.3)+(E43*23))/$G$6,0)</f>
        <v>5</v>
      </c>
      <c r="D43" s="23">
        <v>6</v>
      </c>
      <c r="E43" s="23">
        <v>3</v>
      </c>
    </row>
    <row r="44" spans="2:6" ht="14.25" customHeight="1" x14ac:dyDescent="0.35">
      <c r="B44" s="20" t="s">
        <v>34</v>
      </c>
      <c r="C44" s="32">
        <f>C45-SUM(C39:C43)</f>
        <v>4</v>
      </c>
      <c r="D44" s="32">
        <v>3</v>
      </c>
      <c r="E44" s="23">
        <v>5</v>
      </c>
      <c r="F44" s="3"/>
    </row>
    <row r="45" spans="2:6" ht="14.25" customHeight="1" x14ac:dyDescent="0.35">
      <c r="B45" s="30" t="s">
        <v>35</v>
      </c>
      <c r="C45" s="42">
        <f>ROUND(((D45*40.3)+(E45*23))/$G$6,0)</f>
        <v>157</v>
      </c>
      <c r="D45" s="42">
        <f>SUM(D39:D44)</f>
        <v>161</v>
      </c>
      <c r="E45" s="42">
        <f>SUM(E39:E44)</f>
        <v>150</v>
      </c>
    </row>
    <row r="46" spans="2:6" ht="15" thickBot="1" x14ac:dyDescent="0.4">
      <c r="B46" s="5"/>
      <c r="C46" s="5"/>
      <c r="D46" s="5"/>
      <c r="E46" s="5"/>
    </row>
    <row r="47" spans="2:6" ht="15" thickTop="1" x14ac:dyDescent="0.35">
      <c r="B47" s="81" t="s">
        <v>48</v>
      </c>
      <c r="C47" s="82"/>
      <c r="D47" s="82"/>
      <c r="E47" s="83"/>
    </row>
    <row r="48" spans="2:6" ht="15" thickBot="1" x14ac:dyDescent="0.4">
      <c r="B48" s="84"/>
      <c r="C48" s="85"/>
      <c r="D48" s="85"/>
      <c r="E48" s="86"/>
    </row>
    <row r="49" spans="2:6" ht="7.5" customHeight="1" thickTop="1" x14ac:dyDescent="0.35">
      <c r="B49" s="4"/>
      <c r="C49" s="4"/>
      <c r="D49" s="4"/>
      <c r="E49" s="4"/>
    </row>
    <row r="50" spans="2:6" s="2" customFormat="1" ht="11.5" x14ac:dyDescent="0.25">
      <c r="B50" s="87"/>
      <c r="C50" s="72"/>
      <c r="D50" s="72" t="s">
        <v>32</v>
      </c>
      <c r="E50" s="72" t="s">
        <v>14</v>
      </c>
      <c r="F50" s="33"/>
    </row>
    <row r="51" spans="2:6" s="2" customFormat="1" ht="11.5" x14ac:dyDescent="0.25">
      <c r="B51" s="87"/>
      <c r="C51" s="72"/>
      <c r="D51" s="72"/>
      <c r="E51" s="72"/>
      <c r="F51" s="33"/>
    </row>
    <row r="52" spans="2:6" s="2" customFormat="1" ht="15" customHeight="1" x14ac:dyDescent="0.25">
      <c r="B52" s="20" t="s">
        <v>21</v>
      </c>
      <c r="C52" s="34"/>
      <c r="D52" s="23">
        <v>226</v>
      </c>
      <c r="E52" s="35">
        <v>10.8</v>
      </c>
      <c r="F52" s="36"/>
    </row>
    <row r="53" spans="2:6" s="2" customFormat="1" ht="15" customHeight="1" x14ac:dyDescent="0.25">
      <c r="B53" s="20" t="s">
        <v>22</v>
      </c>
      <c r="C53" s="37"/>
      <c r="D53" s="23">
        <v>164</v>
      </c>
      <c r="E53" s="35">
        <v>3.3</v>
      </c>
      <c r="F53" s="33"/>
    </row>
    <row r="54" spans="2:6" s="2" customFormat="1" ht="15" customHeight="1" x14ac:dyDescent="0.25">
      <c r="B54" s="30" t="s">
        <v>64</v>
      </c>
      <c r="C54" s="42"/>
      <c r="D54" s="42">
        <f>ROUND(((D52*E52)+(D53*E53))/E54,0)</f>
        <v>211</v>
      </c>
      <c r="E54" s="49">
        <f>SUM(E52:E53)</f>
        <v>14.100000000000001</v>
      </c>
      <c r="F54" s="33"/>
    </row>
  </sheetData>
  <mergeCells count="14">
    <mergeCell ref="B47:E48"/>
    <mergeCell ref="C50:C51"/>
    <mergeCell ref="D50:D51"/>
    <mergeCell ref="E50:E51"/>
    <mergeCell ref="B50:B51"/>
    <mergeCell ref="B34:E35"/>
    <mergeCell ref="C37:C38"/>
    <mergeCell ref="D37:D38"/>
    <mergeCell ref="E37:E38"/>
    <mergeCell ref="D1:K3"/>
    <mergeCell ref="C23:C24"/>
    <mergeCell ref="D23:D24"/>
    <mergeCell ref="E23:E24"/>
    <mergeCell ref="B20:E21"/>
  </mergeCells>
  <pageMargins left="0.7" right="0.7" top="0.75" bottom="0.75" header="0.3" footer="0.3"/>
  <pageSetup paperSize="9" orientation="portrait" r:id="rId1"/>
  <headerFooter>
    <oddHeader>&amp;R&amp;"Arial"&amp;8&amp;K000000[OFFICIAL]&amp;1#</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9C164-7AD4-4323-ACB6-AC2E1976BAF4}">
  <dimension ref="A5:C33"/>
  <sheetViews>
    <sheetView workbookViewId="0">
      <selection activeCell="M32" sqref="M32"/>
    </sheetView>
  </sheetViews>
  <sheetFormatPr defaultColWidth="9.1796875" defaultRowHeight="14.5" x14ac:dyDescent="0.35"/>
  <cols>
    <col min="1" max="1" width="3.08984375" style="1" bestFit="1" customWidth="1"/>
    <col min="2" max="2" width="4.453125" style="1" customWidth="1"/>
    <col min="3" max="16384" width="9.1796875" style="1"/>
  </cols>
  <sheetData>
    <row r="5" spans="1:3" x14ac:dyDescent="0.35">
      <c r="A5" s="40">
        <v>1</v>
      </c>
      <c r="B5" s="41" t="s">
        <v>49</v>
      </c>
    </row>
    <row r="6" spans="1:3" x14ac:dyDescent="0.35">
      <c r="A6" s="40">
        <v>2</v>
      </c>
      <c r="B6" s="41" t="s">
        <v>67</v>
      </c>
      <c r="C6" s="41"/>
    </row>
    <row r="7" spans="1:3" x14ac:dyDescent="0.35">
      <c r="A7" s="40">
        <v>3</v>
      </c>
      <c r="B7" s="51">
        <v>14.4</v>
      </c>
      <c r="C7" s="41" t="s">
        <v>23</v>
      </c>
    </row>
    <row r="8" spans="1:3" x14ac:dyDescent="0.35">
      <c r="A8" s="40">
        <v>4</v>
      </c>
      <c r="B8" s="41" t="s">
        <v>39</v>
      </c>
      <c r="C8" s="41"/>
    </row>
    <row r="9" spans="1:3" x14ac:dyDescent="0.35">
      <c r="A9" s="40">
        <v>5</v>
      </c>
      <c r="B9" s="41" t="s">
        <v>9</v>
      </c>
      <c r="C9" s="41"/>
    </row>
    <row r="10" spans="1:3" x14ac:dyDescent="0.35">
      <c r="A10" s="40">
        <v>6</v>
      </c>
      <c r="B10" s="41" t="s">
        <v>10</v>
      </c>
      <c r="C10" s="41"/>
    </row>
    <row r="11" spans="1:3" x14ac:dyDescent="0.35">
      <c r="A11" s="40">
        <v>7</v>
      </c>
      <c r="B11" s="41" t="s">
        <v>68</v>
      </c>
      <c r="C11" s="41"/>
    </row>
    <row r="12" spans="1:3" x14ac:dyDescent="0.35">
      <c r="A12" s="40">
        <v>8</v>
      </c>
      <c r="B12" s="41" t="s">
        <v>69</v>
      </c>
      <c r="C12" s="41"/>
    </row>
    <row r="13" spans="1:3" x14ac:dyDescent="0.35">
      <c r="A13" s="40">
        <v>9</v>
      </c>
      <c r="B13" s="41" t="s">
        <v>70</v>
      </c>
      <c r="C13" s="41"/>
    </row>
    <row r="14" spans="1:3" x14ac:dyDescent="0.35">
      <c r="A14" s="40">
        <v>10</v>
      </c>
      <c r="B14" s="41" t="s">
        <v>40</v>
      </c>
      <c r="C14" s="41"/>
    </row>
    <row r="15" spans="1:3" x14ac:dyDescent="0.35">
      <c r="A15" s="40">
        <v>11</v>
      </c>
      <c r="B15" s="41" t="s">
        <v>71</v>
      </c>
      <c r="C15" s="41"/>
    </row>
    <row r="16" spans="1:3" x14ac:dyDescent="0.35">
      <c r="A16" s="40">
        <v>12</v>
      </c>
      <c r="B16" s="41" t="s">
        <v>72</v>
      </c>
      <c r="C16" s="41"/>
    </row>
    <row r="17" spans="1:3" x14ac:dyDescent="0.35">
      <c r="A17" s="40">
        <v>13</v>
      </c>
      <c r="B17" s="41" t="s">
        <v>73</v>
      </c>
      <c r="C17" s="41"/>
    </row>
    <row r="18" spans="1:3" x14ac:dyDescent="0.35">
      <c r="A18" s="40">
        <v>14</v>
      </c>
      <c r="B18" s="41" t="s">
        <v>41</v>
      </c>
      <c r="C18" s="41"/>
    </row>
    <row r="19" spans="1:3" x14ac:dyDescent="0.35">
      <c r="A19" s="40">
        <v>15</v>
      </c>
      <c r="B19" s="41" t="s">
        <v>50</v>
      </c>
      <c r="C19" s="41"/>
    </row>
    <row r="20" spans="1:3" x14ac:dyDescent="0.35">
      <c r="A20" s="40">
        <v>16</v>
      </c>
      <c r="B20" s="41" t="s">
        <v>79</v>
      </c>
      <c r="C20" s="41"/>
    </row>
    <row r="21" spans="1:3" x14ac:dyDescent="0.35">
      <c r="A21" s="40">
        <v>17</v>
      </c>
      <c r="B21" s="41" t="s">
        <v>80</v>
      </c>
      <c r="C21" s="41"/>
    </row>
    <row r="22" spans="1:3" x14ac:dyDescent="0.35">
      <c r="A22" s="40">
        <v>18</v>
      </c>
      <c r="B22" s="41" t="s">
        <v>11</v>
      </c>
      <c r="C22" s="41"/>
    </row>
    <row r="23" spans="1:3" x14ac:dyDescent="0.35">
      <c r="A23" s="40">
        <v>19</v>
      </c>
      <c r="B23" s="41" t="s">
        <v>81</v>
      </c>
      <c r="C23" s="41"/>
    </row>
    <row r="24" spans="1:3" x14ac:dyDescent="0.35">
      <c r="A24" s="40">
        <v>20</v>
      </c>
      <c r="B24" s="41" t="s">
        <v>82</v>
      </c>
      <c r="C24" s="41"/>
    </row>
    <row r="25" spans="1:3" x14ac:dyDescent="0.35">
      <c r="A25" s="40">
        <v>21</v>
      </c>
      <c r="B25" s="41" t="s">
        <v>83</v>
      </c>
      <c r="C25" s="41"/>
    </row>
    <row r="26" spans="1:3" x14ac:dyDescent="0.35">
      <c r="A26" s="40">
        <v>22</v>
      </c>
      <c r="B26" s="41" t="s">
        <v>84</v>
      </c>
      <c r="C26" s="41"/>
    </row>
    <row r="27" spans="1:3" x14ac:dyDescent="0.35">
      <c r="A27" s="40">
        <v>23</v>
      </c>
      <c r="B27" s="41" t="s">
        <v>85</v>
      </c>
      <c r="C27" s="41"/>
    </row>
    <row r="28" spans="1:3" x14ac:dyDescent="0.35">
      <c r="A28" s="40">
        <v>24</v>
      </c>
      <c r="B28" s="41" t="s">
        <v>42</v>
      </c>
      <c r="C28" s="41"/>
    </row>
    <row r="29" spans="1:3" x14ac:dyDescent="0.35">
      <c r="A29" s="40">
        <v>25</v>
      </c>
      <c r="B29" s="41" t="s">
        <v>86</v>
      </c>
      <c r="C29" s="41"/>
    </row>
    <row r="30" spans="1:3" x14ac:dyDescent="0.35">
      <c r="A30" s="40">
        <v>26</v>
      </c>
      <c r="B30" s="41" t="s">
        <v>57</v>
      </c>
      <c r="C30" s="41"/>
    </row>
    <row r="31" spans="1:3" x14ac:dyDescent="0.35">
      <c r="A31" s="40">
        <v>27</v>
      </c>
      <c r="B31" s="41" t="s">
        <v>38</v>
      </c>
      <c r="C31" s="41"/>
    </row>
    <row r="32" spans="1:3" x14ac:dyDescent="0.35">
      <c r="A32" s="40">
        <v>28</v>
      </c>
      <c r="B32" s="41" t="s">
        <v>51</v>
      </c>
      <c r="C32" s="41"/>
    </row>
    <row r="33" spans="1:2" x14ac:dyDescent="0.35">
      <c r="A33" s="40">
        <v>29</v>
      </c>
      <c r="B33" s="41" t="s">
        <v>65</v>
      </c>
    </row>
  </sheetData>
  <pageMargins left="0.7" right="0.7" top="0.75" bottom="0.75" header="0.3" footer="0.3"/>
  <pageSetup paperSize="9" orientation="portrait" r:id="rId1"/>
  <headerFooter>
    <oddHeader>&amp;R&amp;"Arial"&amp;8&amp;K000000[OFFICIAL]&amp;1#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Disclaimer</vt:lpstr>
      <vt:lpstr>2021 Simplified earnings by BU</vt:lpstr>
      <vt:lpstr>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Waterworth, Emma</dc:creator>
  <cp:lastModifiedBy>Jarman, Michelle</cp:lastModifiedBy>
  <dcterms:created xsi:type="dcterms:W3CDTF">2019-07-30T14:27:33Z</dcterms:created>
  <dcterms:modified xsi:type="dcterms:W3CDTF">2022-02-23T19:49:10Z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e3f2a5e4-10d8-4dfe-8082-7352c27520cb_Enabled">
    <vt:lpwstr>true</vt:lpwstr>
  </property>
  <property fmtid="{D5CDD505-2E9C-101B-9397-08002B2CF9AE}" pid="5" name="MSIP_Label_e3f2a5e4-10d8-4dfe-8082-7352c27520cb_SetDate">
    <vt:lpwstr>2022-02-23T19:49:08Z</vt:lpwstr>
  </property>
  <property fmtid="{D5CDD505-2E9C-101B-9397-08002B2CF9AE}" pid="6" name="MSIP_Label_e3f2a5e4-10d8-4dfe-8082-7352c27520cb_Method">
    <vt:lpwstr>Standard</vt:lpwstr>
  </property>
  <property fmtid="{D5CDD505-2E9C-101B-9397-08002B2CF9AE}" pid="7" name="MSIP_Label_e3f2a5e4-10d8-4dfe-8082-7352c27520cb_Name">
    <vt:lpwstr>_Official</vt:lpwstr>
  </property>
  <property fmtid="{D5CDD505-2E9C-101B-9397-08002B2CF9AE}" pid="8" name="MSIP_Label_e3f2a5e4-10d8-4dfe-8082-7352c27520cb_SiteId">
    <vt:lpwstr>2864f69d-77c3-4fbe-bbc0-97502052391a</vt:lpwstr>
  </property>
  <property fmtid="{D5CDD505-2E9C-101B-9397-08002B2CF9AE}" pid="9" name="MSIP_Label_e3f2a5e4-10d8-4dfe-8082-7352c27520cb_ActionId">
    <vt:lpwstr>e37d615c-5c84-4f15-8b6b-773cd59ca07e</vt:lpwstr>
  </property>
  <property fmtid="{D5CDD505-2E9C-101B-9397-08002B2CF9AE}" pid="10" name="MSIP_Label_e3f2a5e4-10d8-4dfe-8082-7352c27520cb_ContentBits">
    <vt:lpwstr>1</vt:lpwstr>
  </property>
</Properties>
</file>