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Working documents\AAplc Results\2021\H1 2021\Presentation\FINAL\"/>
    </mc:Choice>
  </mc:AlternateContent>
  <xr:revisionPtr revIDLastSave="0" documentId="13_ncr:1_{A2E47BA9-00E0-4461-88F4-09801E71094D}" xr6:coauthVersionLast="44" xr6:coauthVersionMax="45" xr10:uidLastSave="{00000000-0000-0000-0000-000000000000}"/>
  <bookViews>
    <workbookView xWindow="2595" yWindow="-16320" windowWidth="29040" windowHeight="15840" xr2:uid="{F23E6CD4-2690-406C-94F1-D42A95F53635}"/>
  </bookViews>
  <sheets>
    <sheet name="Disclaimer" sheetId="4" r:id="rId1"/>
    <sheet name="H1 21 Simplified earnings by BU" sheetId="1" r:id="rId2"/>
    <sheet name="Footnote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1" l="1"/>
  <c r="C39" i="1" s="1"/>
  <c r="E55" i="1"/>
  <c r="D55" i="1" s="1"/>
  <c r="C14" i="1"/>
  <c r="C15" i="1" s="1"/>
  <c r="H10" i="1"/>
  <c r="H8" i="1" s="1"/>
  <c r="H7" i="1"/>
  <c r="D11" i="1"/>
  <c r="I17" i="1"/>
  <c r="D9" i="1"/>
  <c r="D7" i="1"/>
  <c r="E31" i="1"/>
  <c r="E32" i="1" s="1"/>
  <c r="E10" i="1" s="1"/>
  <c r="E25" i="1"/>
  <c r="C40" i="1" l="1"/>
  <c r="C45" i="1"/>
  <c r="C42" i="1"/>
  <c r="F7" i="1"/>
  <c r="C43" i="1"/>
  <c r="C41" i="1"/>
  <c r="F9" i="1" s="1"/>
  <c r="E26" i="1"/>
  <c r="E27" i="1"/>
  <c r="E6" i="1" l="1"/>
  <c r="E46" i="1" l="1"/>
  <c r="D46" i="1"/>
  <c r="C46" i="1" s="1"/>
  <c r="C44" i="1" s="1"/>
  <c r="F8" i="1" s="1"/>
  <c r="F10" i="1" s="1"/>
  <c r="J16" i="1" l="1"/>
  <c r="D10" i="1" l="1"/>
  <c r="D14" i="1" s="1"/>
  <c r="F14" i="1" l="1"/>
  <c r="F15" i="1" l="1"/>
  <c r="C17" i="1"/>
  <c r="G7" i="1"/>
  <c r="D15" i="1"/>
  <c r="D17" i="1" s="1"/>
  <c r="H14" i="1"/>
  <c r="H15" i="1" s="1"/>
  <c r="H17" i="1" s="1"/>
  <c r="F17" i="1" l="1"/>
  <c r="G10" i="1"/>
  <c r="G14" i="1" l="1"/>
  <c r="G15" i="1" s="1"/>
  <c r="G17" i="1" s="1"/>
  <c r="E29" i="1"/>
  <c r="E14" i="1"/>
  <c r="E15" i="1" s="1"/>
  <c r="J15" i="1" s="1"/>
  <c r="J17" i="1" l="1"/>
  <c r="E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Waterworth, Emma</author>
  </authors>
  <commentList>
    <comment ref="C6" authorId="0" shapeId="0" xr:uid="{CEC85C0E-C022-4E0F-8D6E-610D421AC035}">
      <text>
        <r>
          <rPr>
            <sz val="9"/>
            <color indexed="81"/>
            <rFont val="Tahoma"/>
            <family val="2"/>
          </rPr>
          <t>Footnote 3</t>
        </r>
      </text>
    </comment>
    <comment ref="E6" authorId="0" shapeId="0" xr:uid="{79D70A98-B5D7-4886-827C-7B67722B7F88}">
      <text>
        <r>
          <rPr>
            <sz val="9"/>
            <color indexed="81"/>
            <rFont val="Tahoma"/>
            <family val="2"/>
          </rPr>
          <t>Footnote 4</t>
        </r>
      </text>
    </comment>
    <comment ref="G6" authorId="0" shapeId="0" xr:uid="{DF801401-80EA-4794-87A4-D0A3543779CF}">
      <text>
        <r>
          <rPr>
            <sz val="9"/>
            <color indexed="81"/>
            <rFont val="Tahoma"/>
            <family val="2"/>
          </rPr>
          <t>Footnote 5</t>
        </r>
      </text>
    </comment>
    <comment ref="D7" authorId="0" shapeId="0" xr:uid="{CE5E214A-806C-465D-9974-8B1C3153F4AA}">
      <text>
        <r>
          <rPr>
            <sz val="9"/>
            <color indexed="81"/>
            <rFont val="Tahoma"/>
            <family val="2"/>
          </rPr>
          <t>Footnote 6</t>
        </r>
      </text>
    </comment>
    <comment ref="G7" authorId="0" shapeId="0" xr:uid="{ECE0BCBD-52FA-4648-8716-67DED5405F85}">
      <text>
        <r>
          <rPr>
            <sz val="9"/>
            <color indexed="81"/>
            <rFont val="Tahoma"/>
            <family val="2"/>
          </rPr>
          <t>Footnote 7</t>
        </r>
      </text>
    </comment>
    <comment ref="H7" authorId="0" shapeId="0" xr:uid="{90A182AA-7F07-4C56-8543-FC58AF51F4EF}">
      <text>
        <r>
          <rPr>
            <sz val="9"/>
            <color indexed="81"/>
            <rFont val="Tahoma"/>
            <family val="2"/>
          </rPr>
          <t>Footnote 6</t>
        </r>
      </text>
    </comment>
    <comment ref="F8" authorId="1" shapeId="0" xr:uid="{EA13E32F-C29F-4C6E-A4D3-5272EEEE47C8}">
      <text>
        <r>
          <rPr>
            <sz val="9"/>
            <color indexed="81"/>
            <rFont val="Tahoma"/>
            <family val="2"/>
          </rPr>
          <t>Footnote 8</t>
        </r>
      </text>
    </comment>
    <comment ref="G8" authorId="0" shapeId="0" xr:uid="{1C26F5BE-86FF-4458-A793-A720A30CB1FD}">
      <text>
        <r>
          <rPr>
            <sz val="9"/>
            <color indexed="81"/>
            <rFont val="Tahoma"/>
            <family val="2"/>
          </rPr>
          <t>Footnote 9</t>
        </r>
      </text>
    </comment>
    <comment ref="D9" authorId="0" shapeId="0" xr:uid="{DB36203F-4784-4F55-A376-D6C916A9F16B}">
      <text>
        <r>
          <rPr>
            <sz val="9"/>
            <color indexed="81"/>
            <rFont val="Tahoma"/>
            <family val="2"/>
          </rPr>
          <t>Footnote 10</t>
        </r>
      </text>
    </comment>
    <comment ref="F9" authorId="0" shapeId="0" xr:uid="{0212106F-64B1-4872-94FC-9D3F36601D64}">
      <text>
        <r>
          <rPr>
            <sz val="9"/>
            <color indexed="81"/>
            <rFont val="Tahoma"/>
            <family val="2"/>
          </rPr>
          <t>Footnote 11</t>
        </r>
      </text>
    </comment>
    <comment ref="C10" authorId="0" shapeId="0" xr:uid="{F68F5018-EEA4-48D7-9306-FFEF6975CC39}">
      <text>
        <r>
          <rPr>
            <sz val="9"/>
            <color indexed="81"/>
            <rFont val="Tahoma"/>
            <family val="2"/>
          </rPr>
          <t>Footnote 12</t>
        </r>
      </text>
    </comment>
    <comment ref="E10" authorId="0" shapeId="0" xr:uid="{BBB1F24B-5C49-4843-AF3F-5F0806C7E110}">
      <text>
        <r>
          <rPr>
            <sz val="9"/>
            <color indexed="81"/>
            <rFont val="Tahoma"/>
            <family val="2"/>
          </rPr>
          <t>Footnote 13</t>
        </r>
      </text>
    </comment>
    <comment ref="G10" authorId="0" shapeId="0" xr:uid="{A5886299-4AF2-432C-BB75-0161896BE5C8}">
      <text>
        <r>
          <rPr>
            <sz val="9"/>
            <color indexed="81"/>
            <rFont val="Tahoma"/>
            <family val="2"/>
          </rPr>
          <t>Footnote 14</t>
        </r>
      </text>
    </comment>
    <comment ref="G11" authorId="1" shapeId="0" xr:uid="{2066F6A2-D82C-4902-84E7-070B6766C3F1}">
      <text>
        <r>
          <rPr>
            <sz val="9"/>
            <color indexed="81"/>
            <rFont val="Tahoma"/>
            <family val="2"/>
          </rPr>
          <t>Footnote 14</t>
        </r>
      </text>
    </comment>
    <comment ref="D12" authorId="1" shapeId="0" xr:uid="{D02C6138-6220-44E0-96BF-73B19D3D5B26}">
      <text>
        <r>
          <rPr>
            <sz val="9"/>
            <color indexed="81"/>
            <rFont val="Tahoma"/>
            <family val="2"/>
          </rPr>
          <t>Footnote 15</t>
        </r>
      </text>
    </comment>
    <comment ref="F12" authorId="1" shapeId="0" xr:uid="{02026692-9C03-411D-9A46-6C416B0C9F88}">
      <text>
        <r>
          <rPr>
            <sz val="9"/>
            <color indexed="81"/>
            <rFont val="Tahoma"/>
            <family val="2"/>
          </rPr>
          <t>Footnote 16</t>
        </r>
      </text>
    </comment>
    <comment ref="C13" authorId="1" shapeId="0" xr:uid="{A993744A-6484-417E-94F5-1BD7B564C982}">
      <text>
        <r>
          <rPr>
            <sz val="9"/>
            <color indexed="81"/>
            <rFont val="Tahoma"/>
            <family val="2"/>
          </rPr>
          <t>Footnote 18</t>
        </r>
      </text>
    </comment>
    <comment ref="D13" authorId="1" shapeId="0" xr:uid="{A83D7374-9618-430A-AE28-C3F2024C55A4}">
      <text>
        <r>
          <rPr>
            <sz val="9"/>
            <color indexed="81"/>
            <rFont val="Tahoma"/>
            <family val="2"/>
          </rPr>
          <t>Footnote 19</t>
        </r>
      </text>
    </comment>
    <comment ref="E13" authorId="1" shapeId="0" xr:uid="{90702B6E-9151-4C91-907C-5BC77267E66A}">
      <text>
        <r>
          <rPr>
            <sz val="9"/>
            <color indexed="81"/>
            <rFont val="Tahoma"/>
            <family val="2"/>
          </rPr>
          <t>Footnote 20</t>
        </r>
      </text>
    </comment>
    <comment ref="F13" authorId="0" shapeId="0" xr:uid="{0D24B967-EC13-4BCF-8245-10B1D48F444B}">
      <text>
        <r>
          <rPr>
            <sz val="9"/>
            <color indexed="81"/>
            <rFont val="Tahoma"/>
            <family val="2"/>
          </rPr>
          <t>Footnote 21</t>
        </r>
      </text>
    </comment>
    <comment ref="G13" authorId="1" shapeId="0" xr:uid="{7013D351-4467-4FB0-9CCF-665C5B324296}">
      <text>
        <r>
          <rPr>
            <sz val="9"/>
            <color indexed="81"/>
            <rFont val="Tahoma"/>
            <family val="2"/>
          </rPr>
          <t>Footnote 22</t>
        </r>
      </text>
    </comment>
    <comment ref="I16" authorId="1" shapeId="0" xr:uid="{9CEC4494-F9B3-4089-8FC9-DED5619A8D21}">
      <text>
        <r>
          <rPr>
            <sz val="9"/>
            <color indexed="81"/>
            <rFont val="Tahoma"/>
            <family val="2"/>
          </rPr>
          <t xml:space="preserve">Footnote 24
</t>
        </r>
      </text>
    </comment>
    <comment ref="F18" authorId="1" shapeId="0" xr:uid="{738C7C89-DDC9-4554-BA6C-D7EDFDD71F74}">
      <text>
        <r>
          <rPr>
            <sz val="9"/>
            <color indexed="81"/>
            <rFont val="Tahoma"/>
            <family val="2"/>
          </rPr>
          <t>Footnote 25</t>
        </r>
      </text>
    </comment>
  </commentList>
</comments>
</file>

<file path=xl/sharedStrings.xml><?xml version="1.0" encoding="utf-8"?>
<sst xmlns="http://schemas.openxmlformats.org/spreadsheetml/2006/main" count="98" uniqueCount="89">
  <si>
    <t>Copper</t>
  </si>
  <si>
    <t>PGMs</t>
  </si>
  <si>
    <t>Nickel</t>
  </si>
  <si>
    <t>Total</t>
  </si>
  <si>
    <t>n/a</t>
  </si>
  <si>
    <t>Product premium/discount per unit</t>
  </si>
  <si>
    <t>Realised FOB Price</t>
  </si>
  <si>
    <t>FOB/C1 unit cost</t>
  </si>
  <si>
    <t>FOB Margin per unit</t>
  </si>
  <si>
    <t>Excludes thermal coal sales.</t>
  </si>
  <si>
    <t>LME price, c/lb converted to $/tonne (2,204.62 lbs/tonne).</t>
  </si>
  <si>
    <t>Weighted average of HCC/PCI prices, FOB Aus.</t>
  </si>
  <si>
    <t>Includes market development &amp; strategic projects, exploration &amp; evaluation costs, restoration &amp; rehabilitation costs and other corporate costs.</t>
  </si>
  <si>
    <t>Own mined volumes</t>
  </si>
  <si>
    <t>PGMs basket</t>
  </si>
  <si>
    <t>Volume</t>
  </si>
  <si>
    <t>Platinum</t>
  </si>
  <si>
    <t>Palladium</t>
  </si>
  <si>
    <t>Rhodium</t>
  </si>
  <si>
    <t>Total revenue</t>
  </si>
  <si>
    <t>PGMs basket price</t>
  </si>
  <si>
    <t>Royalties per unit</t>
  </si>
  <si>
    <t>HCC</t>
  </si>
  <si>
    <t>PCI</t>
  </si>
  <si>
    <t>Mct proportionate share of sales volumes (19.2% Botswana, 50% Namibia).</t>
  </si>
  <si>
    <t>Attributable share</t>
  </si>
  <si>
    <t>~85%</t>
  </si>
  <si>
    <t>~77%</t>
  </si>
  <si>
    <t>~79%</t>
  </si>
  <si>
    <t>~80%</t>
  </si>
  <si>
    <t>Iron ore realised price</t>
  </si>
  <si>
    <t>Kumba</t>
  </si>
  <si>
    <t>Minas-Rio</t>
  </si>
  <si>
    <t>Market price</t>
  </si>
  <si>
    <t>Freight</t>
  </si>
  <si>
    <t>Product premium</t>
  </si>
  <si>
    <t>Timing</t>
  </si>
  <si>
    <t>Realised FOB price</t>
  </si>
  <si>
    <t>Realised price</t>
  </si>
  <si>
    <t>Iridium, ruthenium &amp; gold</t>
  </si>
  <si>
    <t>Nickel, copper, chrome &amp; other metals.</t>
  </si>
  <si>
    <t>Own mined sales volumes including proportionate share of joint operation volumes. PGM ounces are reported on a 5E+Au basis.</t>
  </si>
  <si>
    <t>Provisional pricing &amp; timing differences on sales.</t>
  </si>
  <si>
    <t>Realised price adjusted to include Jellinbah. Unit cost is for managed operations only.</t>
  </si>
  <si>
    <t>Principally processing &amp; trading of product purchased from third parties.</t>
  </si>
  <si>
    <t>H1 2021 Simplified earnings by BU</t>
  </si>
  <si>
    <t>Sales volume (mined share)</t>
  </si>
  <si>
    <t>Average benchmark price</t>
  </si>
  <si>
    <t>Freight/moisture/provisional pricing per unit</t>
  </si>
  <si>
    <r>
      <rPr>
        <b/>
        <sz val="9"/>
        <color rgb="FF031795"/>
        <rFont val="AA Smart Sans"/>
        <family val="3"/>
      </rPr>
      <t>DISCLAIMER</t>
    </r>
    <r>
      <rPr>
        <sz val="9"/>
        <color rgb="FF031795"/>
        <rFont val="AA Smart Sans"/>
        <family val="3"/>
      </rPr>
      <t xml:space="preserve">
This document has been prepared by Anglo American plc (“Anglo American”). By reviewing or accessing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
    </r>
    <r>
      <rPr>
        <b/>
        <sz val="9"/>
        <color rgb="FF031795"/>
        <rFont val="AA Smart Sans"/>
        <family val="3"/>
      </rPr>
      <t>No representation or warranty, either express or implied, is provided, nor is any duty of care, responsibility or liability assumed, in each case in relation to the accuracy, completeness or reliability of the information contain herein. None of Anglo American, its affiliates, advisors or representatives shall have any liability whatsoever (in negligence or otherwise) for any loss howsoever arising from any use of this material or otherwise in connection with this material.
No Investment Advice</t>
    </r>
    <r>
      <rPr>
        <sz val="9"/>
        <color rgb="FF031795"/>
        <rFont val="AA Smart Sans"/>
        <family val="3"/>
      </rPr>
      <t xml:space="preserve">
This document is for information purposes only and does not constitute an offer to sell or the solicitation, inducement or an offer to buy shares in Anglo American or any other securities. Further, it does not constitute a recommendation by Anglo American or any other party to sell or buy shares in Anglo American or any other securities and should not be treated as giving investment, legal, accounting, regulatory, taxation or other advice. This document has been prepared without reference to your particular investment objectives, financial situation, taxation position and particular needs. It is important that you view this document in its entirety, including any footnotes referred to herein.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A Smart Sans"/>
        <family val="3"/>
      </rPr>
      <t>Alternative Performance Measures</t>
    </r>
    <r>
      <rPr>
        <sz val="9"/>
        <color rgb="FF031795"/>
        <rFont val="AA Smart Sans"/>
        <family val="3"/>
      </rPr>
      <t xml:space="preserve">
Throughout this document a range of financial and non-financial measures are used to assess our performance, including a number of financial measures that are not defined or specified under International Financial Reporting Standards ("IFRS"),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t>
    </r>
  </si>
  <si>
    <t>Met Coal</t>
  </si>
  <si>
    <r>
      <t>Iron Ore</t>
    </r>
    <r>
      <rPr>
        <vertAlign val="superscript"/>
        <sz val="9"/>
        <color rgb="FF031795"/>
        <rFont val="AA Smart Sans Light"/>
        <family val="3"/>
      </rPr>
      <t>1</t>
    </r>
  </si>
  <si>
    <t>Iron ore</t>
  </si>
  <si>
    <t>Met coal blended price</t>
  </si>
  <si>
    <t>Wet basis. Weighted average of Kumba and Minas-Rio.</t>
  </si>
  <si>
    <t>Manganese ($154m), Crop Nutrients ($(12)m), exploration ($(42)m) &amp; central corporate activities ($(27)m), Thermal Coal – South Africa ($101m), Thermal Coal – Cerrejón ($87m)).</t>
  </si>
  <si>
    <t>Kumba: 64.1% Fe content, ~69% of volume attracting lump premium; Minas-Rio: 67.1% Fe content, pellet feed.</t>
  </si>
  <si>
    <t>Sales volumes ~79% HCC averaging 89% realisation of quoted low vol HCC price.</t>
  </si>
  <si>
    <t>Freight and moisture partly offset by provisional pricing &amp; other adjustments.</t>
  </si>
  <si>
    <t>The realised price for proportionate share (19.2% Debswana, 50% Namibia) excluding the 11% trading margin achieved in H1 2021.</t>
  </si>
  <si>
    <t>Price for basket of own mined product per 5E+Au PGM oz. H1 2021 includes higher than normal sales volumes of lower priced ruthenium.</t>
  </si>
  <si>
    <t>Royalties for Copper Chile are recorded in the income tax expense line, after EBITDA.</t>
  </si>
  <si>
    <t>Weighted average. Kumba: $11/t; Minas-Rio: $6/t.</t>
  </si>
  <si>
    <t xml:space="preserve">Includes costs related to Quellaveco, Covid-19, Chagres third-party purchases of concentrate, corporate allocations and adjustments to rehabilitation provisions. </t>
  </si>
  <si>
    <t>Weighted average. Kumba: $11/t; Minas-Rio: $2/t.</t>
  </si>
  <si>
    <t>Includes a credit to EBITDA as the non-managed operations unit costs were lower than the average for the managed operations.</t>
  </si>
  <si>
    <t>Thermal coal trading &amp; Isibonelo domestic operation.</t>
  </si>
  <si>
    <t>Kumba: Platts 62% Fe CFR China; Minas-Rio: MB 66% Fe concentrate CFR.</t>
  </si>
  <si>
    <t>De Beers
(Diamonds)</t>
  </si>
  <si>
    <t>$m unless stated</t>
  </si>
  <si>
    <t>Mining EBITDA</t>
  </si>
  <si>
    <t>Total EBITDA</t>
  </si>
  <si>
    <t xml:space="preserve">Revenue </t>
  </si>
  <si>
    <t>Lower than previous periods reflecting improved performance at non-mining businesses.</t>
  </si>
  <si>
    <t>Includes a credit to EBITDA from a positive inventory adjustment, and as a result of higher sales volumes applied against a unit cost of $866/oz, which is based on production volumes.</t>
  </si>
  <si>
    <t>Weighted average. Kumba: ~53%; Minas-Rio: 100%.</t>
  </si>
  <si>
    <t>~70%</t>
  </si>
  <si>
    <r>
      <t>Other</t>
    </r>
    <r>
      <rPr>
        <vertAlign val="superscript"/>
        <sz val="9"/>
        <color rgb="FF031795"/>
        <rFont val="AA Smart Sans Light"/>
        <family val="3"/>
      </rPr>
      <t>2</t>
    </r>
  </si>
  <si>
    <r>
      <t>Other costs per unit</t>
    </r>
    <r>
      <rPr>
        <vertAlign val="superscript"/>
        <sz val="10"/>
        <color rgb="FF031795"/>
        <rFont val="AA Smart Sans Light"/>
        <family val="3"/>
      </rPr>
      <t>17</t>
    </r>
  </si>
  <si>
    <r>
      <t>Processing &amp; trading EBITDA</t>
    </r>
    <r>
      <rPr>
        <vertAlign val="superscript"/>
        <sz val="10"/>
        <color rgb="FF031795"/>
        <rFont val="AA Smart Sans Light"/>
        <family val="3"/>
      </rPr>
      <t>23</t>
    </r>
  </si>
  <si>
    <r>
      <t>Base metals &amp; other</t>
    </r>
    <r>
      <rPr>
        <vertAlign val="superscript"/>
        <sz val="9"/>
        <color rgb="FF031795"/>
        <rFont val="AA Smart Sans Light"/>
        <family val="3"/>
      </rPr>
      <t>26</t>
    </r>
  </si>
  <si>
    <r>
      <t>PGMs volume</t>
    </r>
    <r>
      <rPr>
        <vertAlign val="superscript"/>
        <sz val="9"/>
        <color rgb="FF031795"/>
        <rFont val="AA Smart Sans Light"/>
        <family val="3"/>
      </rPr>
      <t>4</t>
    </r>
  </si>
  <si>
    <r>
      <t>Basket price ($ per PGM oz)</t>
    </r>
    <r>
      <rPr>
        <vertAlign val="superscript"/>
        <sz val="9"/>
        <color rgb="FF031795"/>
        <rFont val="AA Smart Sans Light"/>
        <family val="3"/>
      </rPr>
      <t>13</t>
    </r>
  </si>
  <si>
    <r>
      <t>Market price</t>
    </r>
    <r>
      <rPr>
        <vertAlign val="superscript"/>
        <sz val="9"/>
        <color rgb="FF031795"/>
        <rFont val="AA Smart Sans Light"/>
        <family val="3"/>
      </rPr>
      <t>27</t>
    </r>
  </si>
  <si>
    <r>
      <t>Moisture content</t>
    </r>
    <r>
      <rPr>
        <vertAlign val="superscript"/>
        <sz val="9"/>
        <color rgb="FF031795"/>
        <rFont val="AA Smart Sans Light"/>
        <family val="3"/>
      </rPr>
      <t>28</t>
    </r>
  </si>
  <si>
    <r>
      <t>Lump premium</t>
    </r>
    <r>
      <rPr>
        <vertAlign val="superscript"/>
        <sz val="9"/>
        <color rgb="FF031795"/>
        <rFont val="AA Smart Sans Light"/>
        <family val="3"/>
      </rPr>
      <t>8</t>
    </r>
  </si>
  <si>
    <r>
      <t>Fe premium</t>
    </r>
    <r>
      <rPr>
        <vertAlign val="superscript"/>
        <sz val="9"/>
        <color rgb="FF031795"/>
        <rFont val="AA Smart Sans Light"/>
        <family val="3"/>
      </rPr>
      <t>8</t>
    </r>
  </si>
  <si>
    <r>
      <t>Weighted average metallurgical coal</t>
    </r>
    <r>
      <rPr>
        <vertAlign val="superscript"/>
        <sz val="9"/>
        <color rgb="FF031795"/>
        <rFont val="AA Smart Sans Light"/>
        <family val="3"/>
      </rPr>
      <t>7</t>
    </r>
  </si>
  <si>
    <t>Moisture adjustment converts dry benchmark to wet product. Kumba ~1.6%; Minas-Rio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</si>
</sst>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oz&quot;;\$\(#,##0\)&quot;/oz&quot;;\-"/>
    <numFmt numFmtId="176" formatCode="0.0"/>
    <numFmt numFmtId="177" formatCode="\$#,##0&quot;m&quot;;\(#,##0\);\-"/>
  </numFmts>
  <fonts count="23" x14ac:knownFonts="1">
    <font>
      <sz val="11"/>
      <color theme="1"/>
      <name val="Calibri"/>
      <family val="2"/>
      <scheme val="minor"/>
    </font>
    <font>
      <sz val="11"/>
      <color theme="1"/>
      <name val="Calibri"/>
      <family val="2"/>
      <scheme val="minor"/>
    </font>
    <font>
      <sz val="9"/>
      <color theme="0" tint="-0.499984740745262"/>
      <name val="Arial"/>
      <family val="2"/>
    </font>
    <font>
      <sz val="9"/>
      <color theme="1"/>
      <name val="Arial"/>
      <family val="2"/>
    </font>
    <font>
      <sz val="9"/>
      <color indexed="81"/>
      <name val="Tahoma"/>
      <family val="2"/>
    </font>
    <font>
      <b/>
      <sz val="9"/>
      <color rgb="FF031795"/>
      <name val="AA Smart Sans"/>
      <family val="3"/>
    </font>
    <font>
      <sz val="9"/>
      <color rgb="FF031795"/>
      <name val="AA Smart Sans SemiBold"/>
      <family val="3"/>
    </font>
    <font>
      <sz val="11"/>
      <color theme="1"/>
      <name val="AA Smart Sans"/>
      <family val="3"/>
    </font>
    <font>
      <b/>
      <sz val="10"/>
      <color rgb="FF002776"/>
      <name val="AA Smart Sans"/>
      <family val="3"/>
    </font>
    <font>
      <sz val="14"/>
      <color rgb="FF031795"/>
      <name val="AA Smart Sans Head Light"/>
      <family val="3"/>
    </font>
    <font>
      <sz val="20"/>
      <color rgb="FF031795"/>
      <name val="AA Smart Sans Head Light"/>
      <family val="3"/>
    </font>
    <font>
      <sz val="20"/>
      <color rgb="FF002776"/>
      <name val="AA Smart Sans Head Light"/>
      <family val="3"/>
    </font>
    <font>
      <sz val="10"/>
      <color rgb="FF031795"/>
      <name val="AA Smart Sans"/>
      <family val="3"/>
    </font>
    <font>
      <sz val="9"/>
      <color rgb="FF031795"/>
      <name val="AA Smart Sans"/>
      <family val="3"/>
    </font>
    <font>
      <sz val="10"/>
      <color rgb="FF031795"/>
      <name val="AA Smart Sans SemiBold"/>
      <family val="3"/>
    </font>
    <font>
      <sz val="18"/>
      <color rgb="FF031795"/>
      <name val="AA Smart Sans"/>
      <family val="3"/>
    </font>
    <font>
      <i/>
      <sz val="10"/>
      <color rgb="FF031795"/>
      <name val="AA Smart Sans"/>
      <family val="3"/>
    </font>
    <font>
      <i/>
      <sz val="9"/>
      <color rgb="FF031795"/>
      <name val="AA Smart Sans"/>
      <family val="3"/>
    </font>
    <font>
      <sz val="18"/>
      <color rgb="FF031795"/>
      <name val="AA Smart Sans SemiBold"/>
      <family val="3"/>
    </font>
    <font>
      <sz val="9"/>
      <color rgb="FF031795"/>
      <name val="Arial"/>
      <family val="2"/>
    </font>
    <font>
      <vertAlign val="superscript"/>
      <sz val="9"/>
      <color rgb="FF031795"/>
      <name val="AA Smart Sans Light"/>
      <family val="3"/>
    </font>
    <font>
      <sz val="9"/>
      <color rgb="FF002776"/>
      <name val="AA Smart Sans SemiBold"/>
      <family val="3"/>
    </font>
    <font>
      <vertAlign val="superscript"/>
      <sz val="10"/>
      <color rgb="FF031795"/>
      <name val="AA Smart Sans Light"/>
      <family val="3"/>
    </font>
  </fonts>
  <fills count="4">
    <fill>
      <patternFill patternType="none"/>
    </fill>
    <fill>
      <patternFill patternType="gray125"/>
    </fill>
    <fill>
      <patternFill patternType="solid">
        <fgColor theme="0"/>
        <bgColor indexed="64"/>
      </patternFill>
    </fill>
    <fill>
      <patternFill patternType="solid">
        <fgColor rgb="FFEAF2FE"/>
        <bgColor indexed="64"/>
      </patternFill>
    </fill>
  </fills>
  <borders count="29">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style="thin">
        <color rgb="FF031795"/>
      </top>
      <bottom style="medium">
        <color rgb="FFFFFFFF"/>
      </bottom>
      <diagonal/>
    </border>
    <border>
      <left/>
      <right/>
      <top style="medium">
        <color rgb="FFFFFFFF"/>
      </top>
      <bottom/>
      <diagonal/>
    </border>
    <border>
      <left/>
      <right/>
      <top/>
      <bottom style="thin">
        <color rgb="FF031795"/>
      </bottom>
      <diagonal/>
    </border>
    <border>
      <left style="thin">
        <color rgb="FF031795"/>
      </left>
      <right/>
      <top style="thin">
        <color rgb="FF031795"/>
      </top>
      <bottom/>
      <diagonal/>
    </border>
    <border>
      <left/>
      <right style="thin">
        <color rgb="FF031795"/>
      </right>
      <top style="thin">
        <color rgb="FF031795"/>
      </top>
      <bottom/>
      <diagonal/>
    </border>
    <border>
      <left style="thin">
        <color rgb="FF031795"/>
      </left>
      <right/>
      <top/>
      <bottom/>
      <diagonal/>
    </border>
    <border>
      <left/>
      <right style="thin">
        <color rgb="FF031795"/>
      </right>
      <top/>
      <bottom/>
      <diagonal/>
    </border>
    <border>
      <left style="thin">
        <color rgb="FF031795"/>
      </left>
      <right/>
      <top/>
      <bottom style="thin">
        <color rgb="FF031795"/>
      </bottom>
      <diagonal/>
    </border>
    <border>
      <left/>
      <right style="thin">
        <color rgb="FF031795"/>
      </right>
      <top/>
      <bottom style="thin">
        <color rgb="FF031795"/>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2" borderId="0" xfId="0" applyFill="1"/>
    <xf numFmtId="0" fontId="3" fillId="2" borderId="0" xfId="0" applyFont="1" applyFill="1"/>
    <xf numFmtId="166" fontId="2" fillId="2" borderId="0" xfId="0" applyNumberFormat="1" applyFont="1" applyFill="1" applyBorder="1" applyAlignment="1">
      <alignment horizontal="right" vertical="center"/>
    </xf>
    <xf numFmtId="0" fontId="7" fillId="2" borderId="0" xfId="0" applyFont="1" applyFill="1" applyBorder="1" applyAlignment="1">
      <alignment horizontal="center"/>
    </xf>
    <xf numFmtId="0" fontId="7" fillId="2" borderId="0" xfId="0" applyFont="1" applyFill="1"/>
    <xf numFmtId="0" fontId="8" fillId="3" borderId="0" xfId="0" applyFont="1" applyFill="1" applyAlignment="1">
      <alignment horizontal="left" vertical="center" wrapText="1" readingOrder="1"/>
    </xf>
    <xf numFmtId="0" fontId="14" fillId="3" borderId="0" xfId="0" applyFont="1" applyFill="1" applyAlignment="1">
      <alignment horizontal="left" vertical="center" wrapText="1" readingOrder="1"/>
    </xf>
    <xf numFmtId="0" fontId="14" fillId="2" borderId="0" xfId="0" applyFont="1" applyFill="1" applyAlignment="1">
      <alignment horizontal="left" wrapText="1" readingOrder="1"/>
    </xf>
    <xf numFmtId="168" fontId="13" fillId="2" borderId="0" xfId="0" applyNumberFormat="1" applyFont="1" applyFill="1" applyBorder="1" applyAlignment="1">
      <alignment horizontal="right" vertical="center"/>
    </xf>
    <xf numFmtId="170" fontId="13" fillId="2" borderId="0" xfId="0" applyNumberFormat="1" applyFont="1" applyFill="1" applyBorder="1" applyAlignment="1">
      <alignment horizontal="right" vertical="center"/>
    </xf>
    <xf numFmtId="0" fontId="15" fillId="2" borderId="0" xfId="0" applyFont="1" applyFill="1" applyAlignment="1">
      <alignment horizontal="right" wrapText="1"/>
    </xf>
    <xf numFmtId="0" fontId="12" fillId="2" borderId="0" xfId="0" applyFont="1" applyFill="1" applyAlignment="1">
      <alignment horizontal="left" wrapText="1" readingOrder="1"/>
    </xf>
    <xf numFmtId="165" fontId="13" fillId="2" borderId="0" xfId="0" applyNumberFormat="1" applyFont="1" applyFill="1" applyBorder="1" applyAlignment="1">
      <alignment horizontal="right" vertical="center"/>
    </xf>
    <xf numFmtId="0" fontId="12" fillId="2" borderId="0" xfId="0" applyFont="1" applyFill="1" applyBorder="1" applyAlignment="1">
      <alignment horizontal="left" wrapText="1" readingOrder="1"/>
    </xf>
    <xf numFmtId="0" fontId="15" fillId="2" borderId="0" xfId="0" applyFont="1" applyFill="1" applyBorder="1" applyAlignment="1">
      <alignment horizontal="right" wrapText="1"/>
    </xf>
    <xf numFmtId="0" fontId="14" fillId="2" borderId="19" xfId="0" applyFont="1" applyFill="1" applyBorder="1" applyAlignment="1">
      <alignment horizontal="left" wrapText="1" readingOrder="1"/>
    </xf>
    <xf numFmtId="0" fontId="15" fillId="2" borderId="19" xfId="0" applyFont="1" applyFill="1" applyBorder="1" applyAlignment="1">
      <alignment horizontal="right" wrapText="1"/>
    </xf>
    <xf numFmtId="0" fontId="16" fillId="2" borderId="0" xfId="0" applyFont="1" applyFill="1" applyAlignment="1">
      <alignment horizontal="left" wrapText="1" readingOrder="1"/>
    </xf>
    <xf numFmtId="0" fontId="17" fillId="2" borderId="0" xfId="0" applyFont="1" applyFill="1" applyAlignment="1">
      <alignment horizontal="right" vertical="center" wrapText="1" readingOrder="1"/>
    </xf>
    <xf numFmtId="0" fontId="13" fillId="2" borderId="0" xfId="0" applyFont="1" applyFill="1" applyAlignment="1">
      <alignment horizontal="left" vertical="center" wrapText="1" readingOrder="1"/>
    </xf>
    <xf numFmtId="171" fontId="13" fillId="2" borderId="0" xfId="0" applyNumberFormat="1" applyFont="1" applyFill="1" applyBorder="1" applyAlignment="1">
      <alignment horizontal="right" vertical="center"/>
    </xf>
    <xf numFmtId="174" fontId="13" fillId="2" borderId="0" xfId="0" applyNumberFormat="1" applyFont="1" applyFill="1" applyBorder="1" applyAlignment="1">
      <alignment horizontal="right" vertical="center"/>
    </xf>
    <xf numFmtId="166" fontId="13" fillId="2" borderId="0" xfId="0" applyNumberFormat="1" applyFont="1" applyFill="1" applyBorder="1" applyAlignment="1">
      <alignment horizontal="right" vertical="center"/>
    </xf>
    <xf numFmtId="0" fontId="13" fillId="2" borderId="0" xfId="0" applyFont="1" applyFill="1" applyBorder="1" applyAlignment="1">
      <alignment horizontal="left" vertical="center" wrapText="1" readingOrder="1"/>
    </xf>
    <xf numFmtId="0" fontId="15" fillId="2" borderId="0" xfId="0" applyFont="1" applyFill="1" applyBorder="1" applyAlignment="1">
      <alignment horizontal="right" vertical="center" wrapText="1"/>
    </xf>
    <xf numFmtId="0" fontId="13" fillId="2" borderId="20" xfId="0" applyFont="1" applyFill="1" applyBorder="1" applyAlignment="1">
      <alignment horizontal="left" vertical="center" wrapText="1" readingOrder="1"/>
    </xf>
    <xf numFmtId="0" fontId="15" fillId="2" borderId="20" xfId="0" applyFont="1" applyFill="1" applyBorder="1" applyAlignment="1">
      <alignment horizontal="right" vertical="center" wrapText="1"/>
    </xf>
    <xf numFmtId="0" fontId="13" fillId="2" borderId="21" xfId="0" applyFont="1" applyFill="1" applyBorder="1" applyAlignment="1">
      <alignment horizontal="left" vertical="center" wrapText="1" readingOrder="1"/>
    </xf>
    <xf numFmtId="0" fontId="15" fillId="2" borderId="21" xfId="0" applyFont="1" applyFill="1" applyBorder="1" applyAlignment="1">
      <alignment horizontal="right" vertical="center" wrapText="1"/>
    </xf>
    <xf numFmtId="0" fontId="6" fillId="0" borderId="19" xfId="0" applyFont="1" applyBorder="1" applyAlignment="1">
      <alignment horizontal="left" vertical="center" wrapText="1" readingOrder="1"/>
    </xf>
    <xf numFmtId="0" fontId="18" fillId="2" borderId="19" xfId="0" applyFont="1" applyFill="1" applyBorder="1" applyAlignment="1">
      <alignment horizontal="right" vertical="center" wrapText="1"/>
    </xf>
    <xf numFmtId="173" fontId="13" fillId="2" borderId="0" xfId="0" applyNumberFormat="1" applyFont="1" applyFill="1" applyBorder="1" applyAlignment="1">
      <alignment horizontal="right" vertical="center"/>
    </xf>
    <xf numFmtId="0" fontId="19" fillId="2" borderId="0" xfId="0" applyFont="1" applyFill="1"/>
    <xf numFmtId="164" fontId="13" fillId="2" borderId="0" xfId="1" applyNumberFormat="1" applyFont="1" applyFill="1" applyAlignment="1">
      <alignment horizontal="right" vertical="center" wrapText="1" readingOrder="1"/>
    </xf>
    <xf numFmtId="172" fontId="13" fillId="2" borderId="0" xfId="0" applyNumberFormat="1" applyFont="1" applyFill="1" applyBorder="1" applyAlignment="1">
      <alignment horizontal="right" vertical="center"/>
    </xf>
    <xf numFmtId="9" fontId="19" fillId="2" borderId="0" xfId="2" applyFont="1" applyFill="1"/>
    <xf numFmtId="0" fontId="13" fillId="2" borderId="0" xfId="0" applyFont="1" applyFill="1" applyAlignment="1">
      <alignment horizontal="right" vertical="center" wrapText="1" readingOrder="1"/>
    </xf>
    <xf numFmtId="169" fontId="13" fillId="2" borderId="0" xfId="0" applyNumberFormat="1" applyFont="1" applyFill="1" applyBorder="1" applyAlignment="1">
      <alignment horizontal="right" vertical="center"/>
    </xf>
    <xf numFmtId="9" fontId="17" fillId="2" borderId="0" xfId="0" applyNumberFormat="1" applyFont="1" applyFill="1" applyAlignment="1">
      <alignment horizontal="right" vertical="center" wrapText="1" readingOrder="1"/>
    </xf>
    <xf numFmtId="0" fontId="13" fillId="2" borderId="0" xfId="0" applyFont="1" applyFill="1" applyAlignment="1">
      <alignment vertical="center"/>
    </xf>
    <xf numFmtId="0" fontId="13" fillId="2" borderId="0" xfId="0" applyFont="1" applyFill="1" applyAlignment="1">
      <alignment horizontal="left" vertical="center" readingOrder="1"/>
    </xf>
    <xf numFmtId="166" fontId="6" fillId="2" borderId="19" xfId="0" applyNumberFormat="1" applyFont="1" applyFill="1" applyBorder="1" applyAlignment="1">
      <alignment horizontal="right" vertical="center"/>
    </xf>
    <xf numFmtId="3" fontId="6" fillId="2" borderId="19" xfId="0" applyNumberFormat="1" applyFont="1" applyFill="1" applyBorder="1" applyAlignment="1">
      <alignment horizontal="right" wrapText="1" readingOrder="1"/>
    </xf>
    <xf numFmtId="167" fontId="6" fillId="2" borderId="19" xfId="0" applyNumberFormat="1" applyFont="1" applyFill="1" applyBorder="1" applyAlignment="1">
      <alignment horizontal="right" vertical="center"/>
    </xf>
    <xf numFmtId="171" fontId="6" fillId="2" borderId="19" xfId="0" applyNumberFormat="1" applyFont="1" applyFill="1" applyBorder="1" applyAlignment="1">
      <alignment horizontal="right" vertical="center"/>
    </xf>
    <xf numFmtId="175" fontId="13" fillId="2" borderId="0" xfId="0" applyNumberFormat="1" applyFont="1" applyFill="1" applyBorder="1" applyAlignment="1">
      <alignment horizontal="right" vertical="center"/>
    </xf>
    <xf numFmtId="0" fontId="18" fillId="2" borderId="19" xfId="0" applyFont="1" applyFill="1" applyBorder="1" applyAlignment="1">
      <alignment horizontal="right" wrapText="1"/>
    </xf>
    <xf numFmtId="167" fontId="13" fillId="2" borderId="0" xfId="0" applyNumberFormat="1" applyFont="1" applyFill="1" applyBorder="1" applyAlignment="1">
      <alignment horizontal="right" vertical="center"/>
    </xf>
    <xf numFmtId="172" fontId="6" fillId="2" borderId="19" xfId="0" applyNumberFormat="1" applyFont="1" applyFill="1" applyBorder="1" applyAlignment="1">
      <alignment horizontal="right" vertical="center"/>
    </xf>
    <xf numFmtId="165" fontId="6" fillId="2" borderId="19" xfId="0" applyNumberFormat="1" applyFont="1" applyFill="1" applyBorder="1" applyAlignment="1">
      <alignment horizontal="right" wrapText="1" readingOrder="1"/>
    </xf>
    <xf numFmtId="173" fontId="6" fillId="2" borderId="19" xfId="0" applyNumberFormat="1" applyFont="1" applyFill="1" applyBorder="1" applyAlignment="1">
      <alignment horizontal="right" vertical="center"/>
    </xf>
    <xf numFmtId="176" fontId="13" fillId="2" borderId="0" xfId="0" applyNumberFormat="1" applyFont="1" applyFill="1" applyAlignment="1">
      <alignment horizontal="left" vertical="center" readingOrder="1"/>
    </xf>
    <xf numFmtId="0" fontId="6" fillId="3" borderId="0" xfId="0" applyFont="1" applyFill="1" applyAlignment="1">
      <alignment horizontal="right" wrapText="1" readingOrder="1"/>
    </xf>
    <xf numFmtId="0" fontId="6" fillId="3" borderId="0" xfId="0" applyFont="1" applyFill="1" applyAlignment="1">
      <alignment horizontal="left" wrapText="1" readingOrder="1"/>
    </xf>
    <xf numFmtId="177" fontId="13" fillId="2" borderId="0" xfId="0" applyNumberFormat="1" applyFont="1" applyFill="1" applyBorder="1" applyAlignment="1">
      <alignment horizontal="right" vertical="center"/>
    </xf>
    <xf numFmtId="177" fontId="13" fillId="2" borderId="19" xfId="1" applyNumberFormat="1" applyFont="1" applyFill="1" applyBorder="1" applyAlignment="1">
      <alignment horizontal="right" vertical="center" wrapText="1" readingOrder="1"/>
    </xf>
    <xf numFmtId="0" fontId="13" fillId="2" borderId="23" xfId="0" applyFont="1" applyFill="1" applyBorder="1" applyAlignment="1">
      <alignment horizontal="left" vertical="center" wrapText="1"/>
    </xf>
    <xf numFmtId="0" fontId="13" fillId="2" borderId="19"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0"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8"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6" fillId="3" borderId="0" xfId="0" applyFont="1" applyFill="1" applyAlignment="1">
      <alignment horizontal="right" vertical="center" wrapText="1" readingOrder="1"/>
    </xf>
    <xf numFmtId="0" fontId="6" fillId="3" borderId="0" xfId="0" applyFont="1" applyFill="1" applyAlignment="1">
      <alignment horizontal="left" vertical="center" wrapText="1" readingOrder="1"/>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21" fillId="3" borderId="0" xfId="0" applyFont="1" applyFill="1" applyAlignment="1">
      <alignment horizontal="right" vertical="center" wrapText="1" readingOrder="1"/>
    </xf>
    <xf numFmtId="0" fontId="10" fillId="2" borderId="0" xfId="0" applyFont="1" applyFill="1" applyAlignment="1">
      <alignment horizontal="left" vertical="center"/>
    </xf>
    <xf numFmtId="0" fontId="11" fillId="2" borderId="0" xfId="0" applyFont="1" applyFill="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31795"/>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3</xdr:col>
      <xdr:colOff>569175</xdr:colOff>
      <xdr:row>2</xdr:row>
      <xdr:rowOff>123707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85725"/>
          <a:ext cx="1836000" cy="403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0</xdr:row>
      <xdr:rowOff>82550</xdr:rowOff>
    </xdr:from>
    <xdr:to>
      <xdr:col>1</xdr:col>
      <xdr:colOff>1845525</xdr:colOff>
      <xdr:row>2</xdr:row>
      <xdr:rowOff>126882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1125" y="82550"/>
          <a:ext cx="1839175" cy="40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4</xdr:col>
      <xdr:colOff>331050</xdr:colOff>
      <xdr:row>2</xdr:row>
      <xdr:rowOff>123707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1125" y="82550"/>
          <a:ext cx="1839175" cy="40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5:W24"/>
  <sheetViews>
    <sheetView tabSelected="1" zoomScaleNormal="100" workbookViewId="0">
      <selection activeCell="B5" sqref="B5:W24"/>
    </sheetView>
  </sheetViews>
  <sheetFormatPr defaultColWidth="9.1796875" defaultRowHeight="14.5" x14ac:dyDescent="0.35"/>
  <cols>
    <col min="1" max="1" width="1.453125" style="1" customWidth="1"/>
    <col min="2" max="16384" width="9.1796875" style="1"/>
  </cols>
  <sheetData>
    <row r="5" spans="2:23" x14ac:dyDescent="0.35">
      <c r="B5" s="57" t="s">
        <v>49</v>
      </c>
      <c r="C5" s="58"/>
      <c r="D5" s="58"/>
      <c r="E5" s="58"/>
      <c r="F5" s="58"/>
      <c r="G5" s="58"/>
      <c r="H5" s="58"/>
      <c r="I5" s="58"/>
      <c r="J5" s="58"/>
      <c r="K5" s="58"/>
      <c r="L5" s="58"/>
      <c r="M5" s="58"/>
      <c r="N5" s="58"/>
      <c r="O5" s="58"/>
      <c r="P5" s="58"/>
      <c r="Q5" s="58"/>
      <c r="R5" s="58"/>
      <c r="S5" s="58"/>
      <c r="T5" s="58"/>
      <c r="U5" s="58"/>
      <c r="V5" s="58"/>
      <c r="W5" s="59"/>
    </row>
    <row r="6" spans="2:23" x14ac:dyDescent="0.35">
      <c r="B6" s="60"/>
      <c r="C6" s="61"/>
      <c r="D6" s="61"/>
      <c r="E6" s="61"/>
      <c r="F6" s="61"/>
      <c r="G6" s="61"/>
      <c r="H6" s="61"/>
      <c r="I6" s="61"/>
      <c r="J6" s="61"/>
      <c r="K6" s="61"/>
      <c r="L6" s="61"/>
      <c r="M6" s="61"/>
      <c r="N6" s="61"/>
      <c r="O6" s="61"/>
      <c r="P6" s="61"/>
      <c r="Q6" s="61"/>
      <c r="R6" s="61"/>
      <c r="S6" s="61"/>
      <c r="T6" s="61"/>
      <c r="U6" s="61"/>
      <c r="V6" s="61"/>
      <c r="W6" s="62"/>
    </row>
    <row r="7" spans="2:23" x14ac:dyDescent="0.35">
      <c r="B7" s="60"/>
      <c r="C7" s="61"/>
      <c r="D7" s="61"/>
      <c r="E7" s="61"/>
      <c r="F7" s="61"/>
      <c r="G7" s="61"/>
      <c r="H7" s="61"/>
      <c r="I7" s="61"/>
      <c r="J7" s="61"/>
      <c r="K7" s="61"/>
      <c r="L7" s="61"/>
      <c r="M7" s="61"/>
      <c r="N7" s="61"/>
      <c r="O7" s="61"/>
      <c r="P7" s="61"/>
      <c r="Q7" s="61"/>
      <c r="R7" s="61"/>
      <c r="S7" s="61"/>
      <c r="T7" s="61"/>
      <c r="U7" s="61"/>
      <c r="V7" s="61"/>
      <c r="W7" s="62"/>
    </row>
    <row r="8" spans="2:23" x14ac:dyDescent="0.35">
      <c r="B8" s="60"/>
      <c r="C8" s="61"/>
      <c r="D8" s="61"/>
      <c r="E8" s="61"/>
      <c r="F8" s="61"/>
      <c r="G8" s="61"/>
      <c r="H8" s="61"/>
      <c r="I8" s="61"/>
      <c r="J8" s="61"/>
      <c r="K8" s="61"/>
      <c r="L8" s="61"/>
      <c r="M8" s="61"/>
      <c r="N8" s="61"/>
      <c r="O8" s="61"/>
      <c r="P8" s="61"/>
      <c r="Q8" s="61"/>
      <c r="R8" s="61"/>
      <c r="S8" s="61"/>
      <c r="T8" s="61"/>
      <c r="U8" s="61"/>
      <c r="V8" s="61"/>
      <c r="W8" s="62"/>
    </row>
    <row r="9" spans="2:23" x14ac:dyDescent="0.35">
      <c r="B9" s="60"/>
      <c r="C9" s="61"/>
      <c r="D9" s="61"/>
      <c r="E9" s="61"/>
      <c r="F9" s="61"/>
      <c r="G9" s="61"/>
      <c r="H9" s="61"/>
      <c r="I9" s="61"/>
      <c r="J9" s="61"/>
      <c r="K9" s="61"/>
      <c r="L9" s="61"/>
      <c r="M9" s="61"/>
      <c r="N9" s="61"/>
      <c r="O9" s="61"/>
      <c r="P9" s="61"/>
      <c r="Q9" s="61"/>
      <c r="R9" s="61"/>
      <c r="S9" s="61"/>
      <c r="T9" s="61"/>
      <c r="U9" s="61"/>
      <c r="V9" s="61"/>
      <c r="W9" s="62"/>
    </row>
    <row r="10" spans="2:23" x14ac:dyDescent="0.35">
      <c r="B10" s="60"/>
      <c r="C10" s="61"/>
      <c r="D10" s="61"/>
      <c r="E10" s="61"/>
      <c r="F10" s="61"/>
      <c r="G10" s="61"/>
      <c r="H10" s="61"/>
      <c r="I10" s="61"/>
      <c r="J10" s="61"/>
      <c r="K10" s="61"/>
      <c r="L10" s="61"/>
      <c r="M10" s="61"/>
      <c r="N10" s="61"/>
      <c r="O10" s="61"/>
      <c r="P10" s="61"/>
      <c r="Q10" s="61"/>
      <c r="R10" s="61"/>
      <c r="S10" s="61"/>
      <c r="T10" s="61"/>
      <c r="U10" s="61"/>
      <c r="V10" s="61"/>
      <c r="W10" s="62"/>
    </row>
    <row r="11" spans="2:23" x14ac:dyDescent="0.35">
      <c r="B11" s="60"/>
      <c r="C11" s="61"/>
      <c r="D11" s="61"/>
      <c r="E11" s="61"/>
      <c r="F11" s="61"/>
      <c r="G11" s="61"/>
      <c r="H11" s="61"/>
      <c r="I11" s="61"/>
      <c r="J11" s="61"/>
      <c r="K11" s="61"/>
      <c r="L11" s="61"/>
      <c r="M11" s="61"/>
      <c r="N11" s="61"/>
      <c r="O11" s="61"/>
      <c r="P11" s="61"/>
      <c r="Q11" s="61"/>
      <c r="R11" s="61"/>
      <c r="S11" s="61"/>
      <c r="T11" s="61"/>
      <c r="U11" s="61"/>
      <c r="V11" s="61"/>
      <c r="W11" s="62"/>
    </row>
    <row r="12" spans="2:23" x14ac:dyDescent="0.35">
      <c r="B12" s="60"/>
      <c r="C12" s="61"/>
      <c r="D12" s="61"/>
      <c r="E12" s="61"/>
      <c r="F12" s="61"/>
      <c r="G12" s="61"/>
      <c r="H12" s="61"/>
      <c r="I12" s="61"/>
      <c r="J12" s="61"/>
      <c r="K12" s="61"/>
      <c r="L12" s="61"/>
      <c r="M12" s="61"/>
      <c r="N12" s="61"/>
      <c r="O12" s="61"/>
      <c r="P12" s="61"/>
      <c r="Q12" s="61"/>
      <c r="R12" s="61"/>
      <c r="S12" s="61"/>
      <c r="T12" s="61"/>
      <c r="U12" s="61"/>
      <c r="V12" s="61"/>
      <c r="W12" s="62"/>
    </row>
    <row r="13" spans="2:23" x14ac:dyDescent="0.35">
      <c r="B13" s="60"/>
      <c r="C13" s="61"/>
      <c r="D13" s="61"/>
      <c r="E13" s="61"/>
      <c r="F13" s="61"/>
      <c r="G13" s="61"/>
      <c r="H13" s="61"/>
      <c r="I13" s="61"/>
      <c r="J13" s="61"/>
      <c r="K13" s="61"/>
      <c r="L13" s="61"/>
      <c r="M13" s="61"/>
      <c r="N13" s="61"/>
      <c r="O13" s="61"/>
      <c r="P13" s="61"/>
      <c r="Q13" s="61"/>
      <c r="R13" s="61"/>
      <c r="S13" s="61"/>
      <c r="T13" s="61"/>
      <c r="U13" s="61"/>
      <c r="V13" s="61"/>
      <c r="W13" s="62"/>
    </row>
    <row r="14" spans="2:23" x14ac:dyDescent="0.35">
      <c r="B14" s="60"/>
      <c r="C14" s="61"/>
      <c r="D14" s="61"/>
      <c r="E14" s="61"/>
      <c r="F14" s="61"/>
      <c r="G14" s="61"/>
      <c r="H14" s="61"/>
      <c r="I14" s="61"/>
      <c r="J14" s="61"/>
      <c r="K14" s="61"/>
      <c r="L14" s="61"/>
      <c r="M14" s="61"/>
      <c r="N14" s="61"/>
      <c r="O14" s="61"/>
      <c r="P14" s="61"/>
      <c r="Q14" s="61"/>
      <c r="R14" s="61"/>
      <c r="S14" s="61"/>
      <c r="T14" s="61"/>
      <c r="U14" s="61"/>
      <c r="V14" s="61"/>
      <c r="W14" s="62"/>
    </row>
    <row r="15" spans="2:23" x14ac:dyDescent="0.35">
      <c r="B15" s="60"/>
      <c r="C15" s="61"/>
      <c r="D15" s="61"/>
      <c r="E15" s="61"/>
      <c r="F15" s="61"/>
      <c r="G15" s="61"/>
      <c r="H15" s="61"/>
      <c r="I15" s="61"/>
      <c r="J15" s="61"/>
      <c r="K15" s="61"/>
      <c r="L15" s="61"/>
      <c r="M15" s="61"/>
      <c r="N15" s="61"/>
      <c r="O15" s="61"/>
      <c r="P15" s="61"/>
      <c r="Q15" s="61"/>
      <c r="R15" s="61"/>
      <c r="S15" s="61"/>
      <c r="T15" s="61"/>
      <c r="U15" s="61"/>
      <c r="V15" s="61"/>
      <c r="W15" s="62"/>
    </row>
    <row r="16" spans="2:23" x14ac:dyDescent="0.35">
      <c r="B16" s="60"/>
      <c r="C16" s="61"/>
      <c r="D16" s="61"/>
      <c r="E16" s="61"/>
      <c r="F16" s="61"/>
      <c r="G16" s="61"/>
      <c r="H16" s="61"/>
      <c r="I16" s="61"/>
      <c r="J16" s="61"/>
      <c r="K16" s="61"/>
      <c r="L16" s="61"/>
      <c r="M16" s="61"/>
      <c r="N16" s="61"/>
      <c r="O16" s="61"/>
      <c r="P16" s="61"/>
      <c r="Q16" s="61"/>
      <c r="R16" s="61"/>
      <c r="S16" s="61"/>
      <c r="T16" s="61"/>
      <c r="U16" s="61"/>
      <c r="V16" s="61"/>
      <c r="W16" s="62"/>
    </row>
    <row r="17" spans="2:23" x14ac:dyDescent="0.35">
      <c r="B17" s="60"/>
      <c r="C17" s="61"/>
      <c r="D17" s="61"/>
      <c r="E17" s="61"/>
      <c r="F17" s="61"/>
      <c r="G17" s="61"/>
      <c r="H17" s="61"/>
      <c r="I17" s="61"/>
      <c r="J17" s="61"/>
      <c r="K17" s="61"/>
      <c r="L17" s="61"/>
      <c r="M17" s="61"/>
      <c r="N17" s="61"/>
      <c r="O17" s="61"/>
      <c r="P17" s="61"/>
      <c r="Q17" s="61"/>
      <c r="R17" s="61"/>
      <c r="S17" s="61"/>
      <c r="T17" s="61"/>
      <c r="U17" s="61"/>
      <c r="V17" s="61"/>
      <c r="W17" s="62"/>
    </row>
    <row r="18" spans="2:23" x14ac:dyDescent="0.35">
      <c r="B18" s="60"/>
      <c r="C18" s="61"/>
      <c r="D18" s="61"/>
      <c r="E18" s="61"/>
      <c r="F18" s="61"/>
      <c r="G18" s="61"/>
      <c r="H18" s="61"/>
      <c r="I18" s="61"/>
      <c r="J18" s="61"/>
      <c r="K18" s="61"/>
      <c r="L18" s="61"/>
      <c r="M18" s="61"/>
      <c r="N18" s="61"/>
      <c r="O18" s="61"/>
      <c r="P18" s="61"/>
      <c r="Q18" s="61"/>
      <c r="R18" s="61"/>
      <c r="S18" s="61"/>
      <c r="T18" s="61"/>
      <c r="U18" s="61"/>
      <c r="V18" s="61"/>
      <c r="W18" s="62"/>
    </row>
    <row r="19" spans="2:23" x14ac:dyDescent="0.35">
      <c r="B19" s="60"/>
      <c r="C19" s="61"/>
      <c r="D19" s="61"/>
      <c r="E19" s="61"/>
      <c r="F19" s="61"/>
      <c r="G19" s="61"/>
      <c r="H19" s="61"/>
      <c r="I19" s="61"/>
      <c r="J19" s="61"/>
      <c r="K19" s="61"/>
      <c r="L19" s="61"/>
      <c r="M19" s="61"/>
      <c r="N19" s="61"/>
      <c r="O19" s="61"/>
      <c r="P19" s="61"/>
      <c r="Q19" s="61"/>
      <c r="R19" s="61"/>
      <c r="S19" s="61"/>
      <c r="T19" s="61"/>
      <c r="U19" s="61"/>
      <c r="V19" s="61"/>
      <c r="W19" s="62"/>
    </row>
    <row r="20" spans="2:23" x14ac:dyDescent="0.35">
      <c r="B20" s="60"/>
      <c r="C20" s="61"/>
      <c r="D20" s="61"/>
      <c r="E20" s="61"/>
      <c r="F20" s="61"/>
      <c r="G20" s="61"/>
      <c r="H20" s="61"/>
      <c r="I20" s="61"/>
      <c r="J20" s="61"/>
      <c r="K20" s="61"/>
      <c r="L20" s="61"/>
      <c r="M20" s="61"/>
      <c r="N20" s="61"/>
      <c r="O20" s="61"/>
      <c r="P20" s="61"/>
      <c r="Q20" s="61"/>
      <c r="R20" s="61"/>
      <c r="S20" s="61"/>
      <c r="T20" s="61"/>
      <c r="U20" s="61"/>
      <c r="V20" s="61"/>
      <c r="W20" s="62"/>
    </row>
    <row r="21" spans="2:23" x14ac:dyDescent="0.35">
      <c r="B21" s="60"/>
      <c r="C21" s="61"/>
      <c r="D21" s="61"/>
      <c r="E21" s="61"/>
      <c r="F21" s="61"/>
      <c r="G21" s="61"/>
      <c r="H21" s="61"/>
      <c r="I21" s="61"/>
      <c r="J21" s="61"/>
      <c r="K21" s="61"/>
      <c r="L21" s="61"/>
      <c r="M21" s="61"/>
      <c r="N21" s="61"/>
      <c r="O21" s="61"/>
      <c r="P21" s="61"/>
      <c r="Q21" s="61"/>
      <c r="R21" s="61"/>
      <c r="S21" s="61"/>
      <c r="T21" s="61"/>
      <c r="U21" s="61"/>
      <c r="V21" s="61"/>
      <c r="W21" s="62"/>
    </row>
    <row r="22" spans="2:23" x14ac:dyDescent="0.35">
      <c r="B22" s="60"/>
      <c r="C22" s="61"/>
      <c r="D22" s="61"/>
      <c r="E22" s="61"/>
      <c r="F22" s="61"/>
      <c r="G22" s="61"/>
      <c r="H22" s="61"/>
      <c r="I22" s="61"/>
      <c r="J22" s="61"/>
      <c r="K22" s="61"/>
      <c r="L22" s="61"/>
      <c r="M22" s="61"/>
      <c r="N22" s="61"/>
      <c r="O22" s="61"/>
      <c r="P22" s="61"/>
      <c r="Q22" s="61"/>
      <c r="R22" s="61"/>
      <c r="S22" s="61"/>
      <c r="T22" s="61"/>
      <c r="U22" s="61"/>
      <c r="V22" s="61"/>
      <c r="W22" s="62"/>
    </row>
    <row r="23" spans="2:23" x14ac:dyDescent="0.35">
      <c r="B23" s="60"/>
      <c r="C23" s="61"/>
      <c r="D23" s="61"/>
      <c r="E23" s="61"/>
      <c r="F23" s="61"/>
      <c r="G23" s="61"/>
      <c r="H23" s="61"/>
      <c r="I23" s="61"/>
      <c r="J23" s="61"/>
      <c r="K23" s="61"/>
      <c r="L23" s="61"/>
      <c r="M23" s="61"/>
      <c r="N23" s="61"/>
      <c r="O23" s="61"/>
      <c r="P23" s="61"/>
      <c r="Q23" s="61"/>
      <c r="R23" s="61"/>
      <c r="S23" s="61"/>
      <c r="T23" s="61"/>
      <c r="U23" s="61"/>
      <c r="V23" s="61"/>
      <c r="W23" s="62"/>
    </row>
    <row r="24" spans="2:23" x14ac:dyDescent="0.35">
      <c r="B24" s="63"/>
      <c r="C24" s="64"/>
      <c r="D24" s="64"/>
      <c r="E24" s="64"/>
      <c r="F24" s="64"/>
      <c r="G24" s="64"/>
      <c r="H24" s="64"/>
      <c r="I24" s="64"/>
      <c r="J24" s="64"/>
      <c r="K24" s="64"/>
      <c r="L24" s="64"/>
      <c r="M24" s="64"/>
      <c r="N24" s="64"/>
      <c r="O24" s="64"/>
      <c r="P24" s="64"/>
      <c r="Q24" s="64"/>
      <c r="R24" s="64"/>
      <c r="S24" s="64"/>
      <c r="T24" s="64"/>
      <c r="U24" s="64"/>
      <c r="V24" s="64"/>
      <c r="W24" s="65"/>
    </row>
  </sheetData>
  <mergeCells count="1">
    <mergeCell ref="B5:W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707B-335F-4A68-8FBE-08C0F9B2316C}">
  <dimension ref="B1:K55"/>
  <sheetViews>
    <sheetView zoomScaleNormal="100" workbookViewId="0">
      <selection activeCell="K12" sqref="K12"/>
    </sheetView>
  </sheetViews>
  <sheetFormatPr defaultColWidth="9.1796875" defaultRowHeight="14.5" x14ac:dyDescent="0.35"/>
  <cols>
    <col min="1" max="1" width="1.453125" style="1" customWidth="1"/>
    <col min="2" max="2" width="36.6328125" style="1" customWidth="1"/>
    <col min="3" max="11" width="11.81640625" style="1" customWidth="1"/>
    <col min="12" max="16384" width="9.1796875" style="1"/>
  </cols>
  <sheetData>
    <row r="1" spans="2:11" x14ac:dyDescent="0.35">
      <c r="D1" s="81" t="s">
        <v>45</v>
      </c>
      <c r="E1" s="82"/>
      <c r="F1" s="82"/>
      <c r="G1" s="82"/>
      <c r="H1" s="82"/>
      <c r="I1" s="82"/>
      <c r="J1" s="82"/>
      <c r="K1" s="82"/>
    </row>
    <row r="2" spans="2:11" x14ac:dyDescent="0.35">
      <c r="D2" s="82"/>
      <c r="E2" s="82"/>
      <c r="F2" s="82"/>
      <c r="G2" s="82"/>
      <c r="H2" s="82"/>
      <c r="I2" s="82"/>
      <c r="J2" s="82"/>
      <c r="K2" s="82"/>
    </row>
    <row r="3" spans="2:11" x14ac:dyDescent="0.35">
      <c r="D3" s="82"/>
      <c r="E3" s="82"/>
      <c r="F3" s="82"/>
      <c r="G3" s="82"/>
      <c r="H3" s="82"/>
      <c r="I3" s="82"/>
      <c r="J3" s="82"/>
      <c r="K3" s="82"/>
    </row>
    <row r="5" spans="2:11" ht="24" x14ac:dyDescent="0.35">
      <c r="B5" s="54" t="s">
        <v>69</v>
      </c>
      <c r="C5" s="53" t="s">
        <v>68</v>
      </c>
      <c r="D5" s="53" t="s">
        <v>0</v>
      </c>
      <c r="E5" s="53" t="s">
        <v>1</v>
      </c>
      <c r="F5" s="53" t="s">
        <v>51</v>
      </c>
      <c r="G5" s="53" t="s">
        <v>50</v>
      </c>
      <c r="H5" s="53" t="s">
        <v>2</v>
      </c>
      <c r="I5" s="53" t="s">
        <v>77</v>
      </c>
      <c r="J5" s="53" t="s">
        <v>3</v>
      </c>
    </row>
    <row r="6" spans="2:11" ht="16.5" customHeight="1" x14ac:dyDescent="0.5">
      <c r="B6" s="8" t="s">
        <v>46</v>
      </c>
      <c r="C6" s="9">
        <v>19.2</v>
      </c>
      <c r="D6" s="10">
        <v>305.39999999999998</v>
      </c>
      <c r="E6" s="22">
        <f>'H1 21 Simplified earnings by BU'!E31</f>
        <v>1675.01</v>
      </c>
      <c r="F6" s="35">
        <f>19.6362+11.0538</f>
        <v>30.689999999999998</v>
      </c>
      <c r="G6" s="35">
        <v>5.9686000000000003</v>
      </c>
      <c r="H6" s="38">
        <v>20</v>
      </c>
      <c r="I6" s="11"/>
      <c r="J6" s="11"/>
    </row>
    <row r="7" spans="2:11" ht="15.75" customHeight="1" x14ac:dyDescent="0.5">
      <c r="B7" s="12" t="s">
        <v>47</v>
      </c>
      <c r="C7" s="13" t="s">
        <v>4</v>
      </c>
      <c r="D7" s="23">
        <f>ROUND(413*22.0452,0)</f>
        <v>9105</v>
      </c>
      <c r="E7" s="13" t="s">
        <v>4</v>
      </c>
      <c r="F7" s="23">
        <f>C39</f>
        <v>192</v>
      </c>
      <c r="G7" s="23">
        <f>ROUND(D55,0)</f>
        <v>127</v>
      </c>
      <c r="H7" s="23">
        <f>ROUND(793*22.0462,0)</f>
        <v>17483</v>
      </c>
      <c r="I7" s="11"/>
      <c r="J7" s="11"/>
    </row>
    <row r="8" spans="2:11" ht="18" customHeight="1" x14ac:dyDescent="0.5">
      <c r="B8" s="12" t="s">
        <v>5</v>
      </c>
      <c r="C8" s="13" t="s">
        <v>4</v>
      </c>
      <c r="D8" s="13" t="s">
        <v>4</v>
      </c>
      <c r="E8" s="13" t="s">
        <v>4</v>
      </c>
      <c r="F8" s="23">
        <f>C42+C43+C44</f>
        <v>26</v>
      </c>
      <c r="G8" s="32">
        <v>-16</v>
      </c>
      <c r="H8" s="32">
        <f>H10-H7</f>
        <v>-1588</v>
      </c>
      <c r="I8" s="11"/>
      <c r="J8" s="11"/>
    </row>
    <row r="9" spans="2:11" ht="18" customHeight="1" x14ac:dyDescent="0.5">
      <c r="B9" s="14" t="s">
        <v>48</v>
      </c>
      <c r="C9" s="13" t="s">
        <v>4</v>
      </c>
      <c r="D9" s="23">
        <f>ROUND(47*22.0452,0)</f>
        <v>1036</v>
      </c>
      <c r="E9" s="13" t="s">
        <v>4</v>
      </c>
      <c r="F9" s="32">
        <f>C40+C41+C45</f>
        <v>-8</v>
      </c>
      <c r="G9" s="13" t="s">
        <v>4</v>
      </c>
      <c r="H9" s="13" t="s">
        <v>4</v>
      </c>
      <c r="I9" s="15"/>
      <c r="J9" s="15"/>
    </row>
    <row r="10" spans="2:11" ht="18" customHeight="1" x14ac:dyDescent="0.5">
      <c r="B10" s="16" t="s">
        <v>6</v>
      </c>
      <c r="C10" s="44">
        <v>108</v>
      </c>
      <c r="D10" s="42">
        <f>SUM(D7:D9)</f>
        <v>10141</v>
      </c>
      <c r="E10" s="45">
        <f>ROUND(E32,0)</f>
        <v>2948</v>
      </c>
      <c r="F10" s="42">
        <f>SUM(F7:F9)</f>
        <v>210</v>
      </c>
      <c r="G10" s="42">
        <f>SUM(G7:G9)</f>
        <v>111</v>
      </c>
      <c r="H10" s="42">
        <f>ROUND(721*22.0462,0)</f>
        <v>15895</v>
      </c>
      <c r="I10" s="17"/>
      <c r="J10" s="17"/>
    </row>
    <row r="11" spans="2:11" ht="18" customHeight="1" x14ac:dyDescent="0.5">
      <c r="B11" s="12" t="s">
        <v>7</v>
      </c>
      <c r="C11" s="48">
        <v>59</v>
      </c>
      <c r="D11" s="23">
        <f>ROUND(116*22.0452,0)</f>
        <v>2557</v>
      </c>
      <c r="E11" s="21">
        <v>866</v>
      </c>
      <c r="F11" s="23">
        <v>33</v>
      </c>
      <c r="G11" s="23">
        <v>124</v>
      </c>
      <c r="H11" s="23">
        <v>7716</v>
      </c>
      <c r="I11" s="11"/>
      <c r="J11" s="11"/>
    </row>
    <row r="12" spans="2:11" ht="18" customHeight="1" x14ac:dyDescent="0.5">
      <c r="B12" s="12" t="s">
        <v>21</v>
      </c>
      <c r="C12" s="48">
        <v>2</v>
      </c>
      <c r="D12" s="13">
        <v>0</v>
      </c>
      <c r="E12" s="21">
        <v>144</v>
      </c>
      <c r="F12" s="23">
        <v>9</v>
      </c>
      <c r="G12" s="23">
        <v>10</v>
      </c>
      <c r="H12" s="23">
        <v>73</v>
      </c>
      <c r="I12" s="11"/>
      <c r="J12" s="11"/>
    </row>
    <row r="13" spans="2:11" ht="20.25" customHeight="1" x14ac:dyDescent="0.5">
      <c r="B13" s="14" t="s">
        <v>78</v>
      </c>
      <c r="C13" s="48">
        <v>6.4999999999989999</v>
      </c>
      <c r="D13" s="23">
        <v>1248</v>
      </c>
      <c r="E13" s="46">
        <v>-142</v>
      </c>
      <c r="F13" s="23">
        <v>8</v>
      </c>
      <c r="G13" s="32">
        <v>-7.2</v>
      </c>
      <c r="H13" s="23">
        <v>1356</v>
      </c>
      <c r="I13" s="15"/>
      <c r="J13" s="15"/>
    </row>
    <row r="14" spans="2:11" ht="18" customHeight="1" x14ac:dyDescent="0.5">
      <c r="B14" s="16" t="s">
        <v>8</v>
      </c>
      <c r="C14" s="44">
        <f>C10-C11-C12-C13</f>
        <v>40.500000000001002</v>
      </c>
      <c r="D14" s="42">
        <f>D10-D11-D12-D13</f>
        <v>6336</v>
      </c>
      <c r="E14" s="45">
        <f>E10-E11-E12-E13</f>
        <v>2080</v>
      </c>
      <c r="F14" s="42">
        <f t="shared" ref="F14" si="0">F10-F11-F12-F13</f>
        <v>160</v>
      </c>
      <c r="G14" s="51">
        <f>G10-G11-G12-G13</f>
        <v>-15.8</v>
      </c>
      <c r="H14" s="42">
        <f>H10-H11-H12-H13</f>
        <v>6750</v>
      </c>
      <c r="I14" s="47"/>
      <c r="J14" s="17"/>
    </row>
    <row r="15" spans="2:11" ht="16.5" customHeight="1" x14ac:dyDescent="0.35">
      <c r="B15" s="12" t="s">
        <v>70</v>
      </c>
      <c r="C15" s="13">
        <f>C14*Footnotes!B7</f>
        <v>331.49250000000819</v>
      </c>
      <c r="D15" s="13">
        <f>(D6*D14/1000)</f>
        <v>1935.0143999999998</v>
      </c>
      <c r="E15" s="13">
        <f>E14*E6/1000</f>
        <v>3484.0207999999998</v>
      </c>
      <c r="F15" s="13">
        <f>(F6*F14)</f>
        <v>4910.3999999999996</v>
      </c>
      <c r="G15" s="13">
        <f>(G6*G14)</f>
        <v>-94.303880000000007</v>
      </c>
      <c r="H15" s="13">
        <f>(H6*H14)/1000</f>
        <v>135</v>
      </c>
      <c r="I15" s="13">
        <v>247.8</v>
      </c>
      <c r="J15" s="13">
        <f>SUM(C15:I15)</f>
        <v>10949.423820000007</v>
      </c>
    </row>
    <row r="16" spans="2:11" ht="18.75" customHeight="1" x14ac:dyDescent="0.35">
      <c r="B16" s="14" t="s">
        <v>79</v>
      </c>
      <c r="C16" s="13">
        <v>279</v>
      </c>
      <c r="D16" s="13">
        <v>0</v>
      </c>
      <c r="E16" s="13">
        <v>899</v>
      </c>
      <c r="F16" s="13">
        <v>0</v>
      </c>
      <c r="G16" s="13">
        <v>0</v>
      </c>
      <c r="H16" s="13">
        <v>0</v>
      </c>
      <c r="I16" s="13">
        <v>13</v>
      </c>
      <c r="J16" s="13">
        <f>SUM(C16:I16)</f>
        <v>1191</v>
      </c>
    </row>
    <row r="17" spans="2:10" ht="17.25" customHeight="1" x14ac:dyDescent="0.35">
      <c r="B17" s="16" t="s">
        <v>71</v>
      </c>
      <c r="C17" s="43">
        <f>ROUND(SUM(C15:C16),0)</f>
        <v>610</v>
      </c>
      <c r="D17" s="43">
        <f t="shared" ref="D17:F17" si="1">ROUND(SUM(D15:D16),0)</f>
        <v>1935</v>
      </c>
      <c r="E17" s="43">
        <f t="shared" si="1"/>
        <v>4383</v>
      </c>
      <c r="F17" s="43">
        <f t="shared" si="1"/>
        <v>4910</v>
      </c>
      <c r="G17" s="50">
        <f>ROUND(SUM(G15:G16),0)</f>
        <v>-94</v>
      </c>
      <c r="H17" s="43">
        <f>ROUND(SUM(H15:H16),0)</f>
        <v>135</v>
      </c>
      <c r="I17" s="43">
        <f>ROUND(SUM(I15:I16),0)</f>
        <v>261</v>
      </c>
      <c r="J17" s="43">
        <f>ROUND(SUM(J15:J16),0)</f>
        <v>12140</v>
      </c>
    </row>
    <row r="18" spans="2:10" ht="19" customHeight="1" x14ac:dyDescent="0.35">
      <c r="B18" s="18" t="s">
        <v>25</v>
      </c>
      <c r="C18" s="19" t="s">
        <v>26</v>
      </c>
      <c r="D18" s="19" t="s">
        <v>27</v>
      </c>
      <c r="E18" s="19" t="s">
        <v>28</v>
      </c>
      <c r="F18" s="19" t="s">
        <v>76</v>
      </c>
      <c r="G18" s="39">
        <v>1</v>
      </c>
      <c r="H18" s="39">
        <v>1</v>
      </c>
      <c r="I18" s="39">
        <v>1</v>
      </c>
      <c r="J18" s="19" t="s">
        <v>29</v>
      </c>
    </row>
    <row r="19" spans="2:10" ht="15" thickBot="1" x14ac:dyDescent="0.4"/>
    <row r="20" spans="2:10" ht="15" thickTop="1" x14ac:dyDescent="0.35">
      <c r="B20" s="83" t="s">
        <v>20</v>
      </c>
      <c r="C20" s="84"/>
      <c r="D20" s="84"/>
      <c r="E20" s="85"/>
    </row>
    <row r="21" spans="2:10" ht="15" thickBot="1" x14ac:dyDescent="0.4">
      <c r="B21" s="86"/>
      <c r="C21" s="87"/>
      <c r="D21" s="87"/>
      <c r="E21" s="88"/>
    </row>
    <row r="22" spans="2:10" ht="7.5" customHeight="1" thickTop="1" x14ac:dyDescent="0.35">
      <c r="B22" s="4"/>
      <c r="C22" s="4"/>
      <c r="D22" s="4"/>
      <c r="E22" s="4"/>
    </row>
    <row r="23" spans="2:10" x14ac:dyDescent="0.35">
      <c r="B23" s="7" t="s">
        <v>13</v>
      </c>
      <c r="C23" s="72" t="s">
        <v>38</v>
      </c>
      <c r="D23" s="72" t="s">
        <v>15</v>
      </c>
      <c r="E23" s="72" t="s">
        <v>72</v>
      </c>
    </row>
    <row r="24" spans="2:10" x14ac:dyDescent="0.35">
      <c r="B24" s="7" t="s">
        <v>14</v>
      </c>
      <c r="C24" s="72"/>
      <c r="D24" s="72"/>
      <c r="E24" s="72"/>
    </row>
    <row r="25" spans="2:10" x14ac:dyDescent="0.35">
      <c r="B25" s="20" t="s">
        <v>16</v>
      </c>
      <c r="C25" s="21">
        <v>1172</v>
      </c>
      <c r="D25" s="22">
        <v>722</v>
      </c>
      <c r="E25" s="55">
        <f>C25*D25/1000</f>
        <v>846.18399999999997</v>
      </c>
    </row>
    <row r="26" spans="2:10" x14ac:dyDescent="0.35">
      <c r="B26" s="20" t="s">
        <v>17</v>
      </c>
      <c r="C26" s="21">
        <v>2626</v>
      </c>
      <c r="D26" s="22">
        <v>555</v>
      </c>
      <c r="E26" s="55">
        <f>C26*D26/1000</f>
        <v>1457.43</v>
      </c>
    </row>
    <row r="27" spans="2:10" x14ac:dyDescent="0.35">
      <c r="B27" s="20" t="s">
        <v>18</v>
      </c>
      <c r="C27" s="21">
        <v>24260</v>
      </c>
      <c r="D27" s="22">
        <v>90.01</v>
      </c>
      <c r="E27" s="55">
        <f>C27*D27/1000</f>
        <v>2183.6426000000001</v>
      </c>
    </row>
    <row r="28" spans="2:10" x14ac:dyDescent="0.35">
      <c r="B28" s="20" t="s">
        <v>39</v>
      </c>
      <c r="C28" s="23"/>
      <c r="D28" s="22">
        <v>308</v>
      </c>
      <c r="E28" s="55">
        <v>282</v>
      </c>
    </row>
    <row r="29" spans="2:10" ht="15.75" customHeight="1" x14ac:dyDescent="0.35">
      <c r="B29" s="24" t="s">
        <v>80</v>
      </c>
      <c r="C29" s="25"/>
      <c r="D29" s="25"/>
      <c r="E29" s="55">
        <f>E30-SUM(E25:E28)</f>
        <v>168.14339999999902</v>
      </c>
    </row>
    <row r="30" spans="2:10" ht="14.25" customHeight="1" thickBot="1" x14ac:dyDescent="0.4">
      <c r="B30" s="26" t="s">
        <v>19</v>
      </c>
      <c r="C30" s="27"/>
      <c r="D30" s="27"/>
      <c r="E30" s="56">
        <v>4937.3999999999996</v>
      </c>
    </row>
    <row r="31" spans="2:10" ht="15" customHeight="1" x14ac:dyDescent="0.35">
      <c r="B31" s="28" t="s">
        <v>81</v>
      </c>
      <c r="C31" s="29"/>
      <c r="D31" s="29"/>
      <c r="E31" s="22">
        <f>SUM(D25:D28)</f>
        <v>1675.01</v>
      </c>
    </row>
    <row r="32" spans="2:10" ht="14.25" customHeight="1" x14ac:dyDescent="0.35">
      <c r="B32" s="30" t="s">
        <v>82</v>
      </c>
      <c r="C32" s="31"/>
      <c r="D32" s="31"/>
      <c r="E32" s="45">
        <f>(E30/E31*1000)</f>
        <v>2947.6838944245105</v>
      </c>
    </row>
    <row r="33" spans="2:6" ht="14.25" customHeight="1" thickBot="1" x14ac:dyDescent="0.4">
      <c r="B33" s="5"/>
      <c r="C33" s="5"/>
      <c r="D33" s="5"/>
      <c r="E33" s="5"/>
    </row>
    <row r="34" spans="2:6" ht="14.25" customHeight="1" thickTop="1" x14ac:dyDescent="0.35">
      <c r="B34" s="74" t="s">
        <v>30</v>
      </c>
      <c r="C34" s="75"/>
      <c r="D34" s="75"/>
      <c r="E34" s="76"/>
    </row>
    <row r="35" spans="2:6" ht="14.25" customHeight="1" thickBot="1" x14ac:dyDescent="0.4">
      <c r="B35" s="77"/>
      <c r="C35" s="78"/>
      <c r="D35" s="78"/>
      <c r="E35" s="79"/>
    </row>
    <row r="36" spans="2:6" ht="7" customHeight="1" thickTop="1" x14ac:dyDescent="0.35">
      <c r="B36" s="5"/>
      <c r="C36" s="5"/>
      <c r="D36" s="5"/>
      <c r="E36" s="5"/>
    </row>
    <row r="37" spans="2:6" ht="14.25" customHeight="1" x14ac:dyDescent="0.35">
      <c r="B37" s="6"/>
      <c r="C37" s="80" t="s">
        <v>52</v>
      </c>
      <c r="D37" s="72" t="s">
        <v>31</v>
      </c>
      <c r="E37" s="72" t="s">
        <v>32</v>
      </c>
    </row>
    <row r="38" spans="2:6" ht="14.25" customHeight="1" x14ac:dyDescent="0.35">
      <c r="B38" s="6"/>
      <c r="C38" s="80"/>
      <c r="D38" s="72"/>
      <c r="E38" s="72"/>
    </row>
    <row r="39" spans="2:6" ht="14.25" customHeight="1" x14ac:dyDescent="0.35">
      <c r="B39" s="20" t="s">
        <v>83</v>
      </c>
      <c r="C39" s="23">
        <f>ROUND(((D39*19.6362)+(E39*11.0538))/$F$6,0)</f>
        <v>192</v>
      </c>
      <c r="D39" s="23">
        <v>183</v>
      </c>
      <c r="E39" s="23">
        <v>209</v>
      </c>
    </row>
    <row r="40" spans="2:6" ht="14.25" customHeight="1" x14ac:dyDescent="0.35">
      <c r="B40" s="20" t="s">
        <v>34</v>
      </c>
      <c r="C40" s="32">
        <f t="shared" ref="C40:C45" si="2">ROUND(((D40*19.6362)+(E40*11.0538))/$F$6,0)</f>
        <v>-20</v>
      </c>
      <c r="D40" s="32">
        <v>-17</v>
      </c>
      <c r="E40" s="32">
        <v>-24</v>
      </c>
    </row>
    <row r="41" spans="2:6" ht="14.25" customHeight="1" x14ac:dyDescent="0.35">
      <c r="B41" s="20" t="s">
        <v>84</v>
      </c>
      <c r="C41" s="32">
        <f t="shared" si="2"/>
        <v>-10</v>
      </c>
      <c r="D41" s="32">
        <v>-4</v>
      </c>
      <c r="E41" s="32">
        <v>-20</v>
      </c>
    </row>
    <row r="42" spans="2:6" ht="14.25" customHeight="1" x14ac:dyDescent="0.35">
      <c r="B42" s="20" t="s">
        <v>85</v>
      </c>
      <c r="C42" s="23">
        <f t="shared" si="2"/>
        <v>15</v>
      </c>
      <c r="D42" s="23">
        <v>23</v>
      </c>
      <c r="E42" s="23"/>
    </row>
    <row r="43" spans="2:6" ht="14.25" customHeight="1" x14ac:dyDescent="0.35">
      <c r="B43" s="20" t="s">
        <v>86</v>
      </c>
      <c r="C43" s="23">
        <f t="shared" si="2"/>
        <v>5</v>
      </c>
      <c r="D43" s="23">
        <v>6</v>
      </c>
      <c r="E43" s="23">
        <v>4</v>
      </c>
    </row>
    <row r="44" spans="2:6" ht="14.25" customHeight="1" x14ac:dyDescent="0.35">
      <c r="B44" s="20" t="s">
        <v>35</v>
      </c>
      <c r="C44" s="23">
        <f>C46-SUM(C39:C43)-C45</f>
        <v>6</v>
      </c>
      <c r="D44" s="32">
        <v>3</v>
      </c>
      <c r="E44" s="23">
        <v>9</v>
      </c>
      <c r="F44" s="3"/>
    </row>
    <row r="45" spans="2:6" ht="14.25" customHeight="1" x14ac:dyDescent="0.35">
      <c r="B45" s="20" t="s">
        <v>36</v>
      </c>
      <c r="C45" s="23">
        <f t="shared" si="2"/>
        <v>22</v>
      </c>
      <c r="D45" s="32">
        <v>22</v>
      </c>
      <c r="E45" s="32">
        <v>22</v>
      </c>
      <c r="F45" s="3"/>
    </row>
    <row r="46" spans="2:6" ht="14.25" customHeight="1" x14ac:dyDescent="0.35">
      <c r="B46" s="30" t="s">
        <v>37</v>
      </c>
      <c r="C46" s="42">
        <f>ROUND(((D46*19.6362)+(E46*11.0538))/$F$6,0)</f>
        <v>210</v>
      </c>
      <c r="D46" s="42">
        <f>SUM(D39:D45)</f>
        <v>216</v>
      </c>
      <c r="E46" s="42">
        <f>SUM(E39:E45)</f>
        <v>200</v>
      </c>
    </row>
    <row r="47" spans="2:6" ht="15" thickBot="1" x14ac:dyDescent="0.4">
      <c r="B47" s="5"/>
      <c r="C47" s="5"/>
      <c r="D47" s="5"/>
      <c r="E47" s="5"/>
    </row>
    <row r="48" spans="2:6" ht="15" thickTop="1" x14ac:dyDescent="0.35">
      <c r="B48" s="66" t="s">
        <v>53</v>
      </c>
      <c r="C48" s="67"/>
      <c r="D48" s="67"/>
      <c r="E48" s="68"/>
    </row>
    <row r="49" spans="2:6" ht="15" thickBot="1" x14ac:dyDescent="0.4">
      <c r="B49" s="69"/>
      <c r="C49" s="70"/>
      <c r="D49" s="70"/>
      <c r="E49" s="71"/>
    </row>
    <row r="50" spans="2:6" ht="7.5" customHeight="1" thickTop="1" x14ac:dyDescent="0.35">
      <c r="B50" s="4"/>
      <c r="C50" s="4"/>
      <c r="D50" s="4"/>
      <c r="E50" s="4"/>
    </row>
    <row r="51" spans="2:6" s="2" customFormat="1" ht="11.5" x14ac:dyDescent="0.25">
      <c r="B51" s="73"/>
      <c r="C51" s="72"/>
      <c r="D51" s="72" t="s">
        <v>33</v>
      </c>
      <c r="E51" s="72" t="s">
        <v>15</v>
      </c>
      <c r="F51" s="33"/>
    </row>
    <row r="52" spans="2:6" s="2" customFormat="1" ht="11.5" x14ac:dyDescent="0.25">
      <c r="B52" s="73"/>
      <c r="C52" s="72"/>
      <c r="D52" s="72"/>
      <c r="E52" s="72"/>
      <c r="F52" s="33"/>
    </row>
    <row r="53" spans="2:6" s="2" customFormat="1" ht="15" customHeight="1" x14ac:dyDescent="0.25">
      <c r="B53" s="20" t="s">
        <v>22</v>
      </c>
      <c r="C53" s="34"/>
      <c r="D53" s="23">
        <v>132</v>
      </c>
      <c r="E53" s="35">
        <v>4.7083000000000004</v>
      </c>
      <c r="F53" s="36"/>
    </row>
    <row r="54" spans="2:6" s="2" customFormat="1" ht="15" customHeight="1" x14ac:dyDescent="0.25">
      <c r="B54" s="20" t="s">
        <v>23</v>
      </c>
      <c r="C54" s="37"/>
      <c r="D54" s="23">
        <v>110</v>
      </c>
      <c r="E54" s="35">
        <v>1.2603</v>
      </c>
      <c r="F54" s="33"/>
    </row>
    <row r="55" spans="2:6" s="2" customFormat="1" ht="15" customHeight="1" x14ac:dyDescent="0.25">
      <c r="B55" s="30" t="s">
        <v>87</v>
      </c>
      <c r="C55" s="42"/>
      <c r="D55" s="42">
        <f>((D53*E53)+(D54*E54))/E55</f>
        <v>127.35458901584963</v>
      </c>
      <c r="E55" s="49">
        <f>SUM(E53:E54)</f>
        <v>5.9686000000000003</v>
      </c>
      <c r="F55" s="33"/>
    </row>
  </sheetData>
  <mergeCells count="14">
    <mergeCell ref="B34:E35"/>
    <mergeCell ref="C37:C38"/>
    <mergeCell ref="D37:D38"/>
    <mergeCell ref="E37:E38"/>
    <mergeCell ref="D1:K3"/>
    <mergeCell ref="C23:C24"/>
    <mergeCell ref="D23:D24"/>
    <mergeCell ref="E23:E24"/>
    <mergeCell ref="B20:E21"/>
    <mergeCell ref="B48:E49"/>
    <mergeCell ref="C51:C52"/>
    <mergeCell ref="D51:D52"/>
    <mergeCell ref="E51:E52"/>
    <mergeCell ref="B51:B52"/>
  </mergeCells>
  <pageMargins left="0.7" right="0.7" top="0.75" bottom="0.75" header="0.3" footer="0.3"/>
  <pageSetup paperSize="9" orientation="portrait" r:id="rId1"/>
  <ignoredErrors>
    <ignoredError sqref="C44 E10"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C32"/>
  <sheetViews>
    <sheetView workbookViewId="0">
      <selection activeCell="K35" sqref="K35"/>
    </sheetView>
  </sheetViews>
  <sheetFormatPr defaultColWidth="9.1796875" defaultRowHeight="14.5" x14ac:dyDescent="0.35"/>
  <cols>
    <col min="1" max="1" width="3.08984375" style="1" bestFit="1" customWidth="1"/>
    <col min="2" max="2" width="3.36328125" style="1" customWidth="1"/>
    <col min="3" max="16384" width="9.1796875" style="1"/>
  </cols>
  <sheetData>
    <row r="5" spans="1:3" x14ac:dyDescent="0.35">
      <c r="A5" s="40">
        <v>1</v>
      </c>
      <c r="B5" s="41" t="s">
        <v>54</v>
      </c>
    </row>
    <row r="6" spans="1:3" x14ac:dyDescent="0.35">
      <c r="A6" s="40">
        <v>2</v>
      </c>
      <c r="B6" s="41" t="s">
        <v>55</v>
      </c>
      <c r="C6" s="41"/>
    </row>
    <row r="7" spans="1:3" x14ac:dyDescent="0.35">
      <c r="A7" s="40">
        <v>3</v>
      </c>
      <c r="B7" s="52">
        <v>8.1850000000000005</v>
      </c>
      <c r="C7" s="41" t="s">
        <v>24</v>
      </c>
    </row>
    <row r="8" spans="1:3" x14ac:dyDescent="0.35">
      <c r="A8" s="40">
        <v>4</v>
      </c>
      <c r="B8" s="41" t="s">
        <v>41</v>
      </c>
      <c r="C8" s="41"/>
    </row>
    <row r="9" spans="1:3" x14ac:dyDescent="0.35">
      <c r="A9" s="40">
        <v>5</v>
      </c>
      <c r="B9" s="41" t="s">
        <v>9</v>
      </c>
      <c r="C9" s="41"/>
    </row>
    <row r="10" spans="1:3" x14ac:dyDescent="0.35">
      <c r="A10" s="40">
        <v>6</v>
      </c>
      <c r="B10" s="41" t="s">
        <v>10</v>
      </c>
      <c r="C10" s="41"/>
    </row>
    <row r="11" spans="1:3" x14ac:dyDescent="0.35">
      <c r="A11" s="40">
        <v>7</v>
      </c>
      <c r="B11" s="41" t="s">
        <v>11</v>
      </c>
      <c r="C11" s="41"/>
    </row>
    <row r="12" spans="1:3" x14ac:dyDescent="0.35">
      <c r="A12" s="40">
        <v>8</v>
      </c>
      <c r="B12" s="41" t="s">
        <v>56</v>
      </c>
      <c r="C12" s="41"/>
    </row>
    <row r="13" spans="1:3" x14ac:dyDescent="0.35">
      <c r="A13" s="40">
        <v>9</v>
      </c>
      <c r="B13" s="41" t="s">
        <v>57</v>
      </c>
      <c r="C13" s="41"/>
    </row>
    <row r="14" spans="1:3" x14ac:dyDescent="0.35">
      <c r="A14" s="40">
        <v>10</v>
      </c>
      <c r="B14" s="41" t="s">
        <v>42</v>
      </c>
      <c r="C14" s="41"/>
    </row>
    <row r="15" spans="1:3" x14ac:dyDescent="0.35">
      <c r="A15" s="40">
        <v>11</v>
      </c>
      <c r="B15" s="41" t="s">
        <v>58</v>
      </c>
      <c r="C15" s="41"/>
    </row>
    <row r="16" spans="1:3" x14ac:dyDescent="0.35">
      <c r="A16" s="40">
        <v>12</v>
      </c>
      <c r="B16" s="41" t="s">
        <v>59</v>
      </c>
      <c r="C16" s="41"/>
    </row>
    <row r="17" spans="1:3" x14ac:dyDescent="0.35">
      <c r="A17" s="40">
        <v>13</v>
      </c>
      <c r="B17" s="41" t="s">
        <v>60</v>
      </c>
      <c r="C17" s="41"/>
    </row>
    <row r="18" spans="1:3" x14ac:dyDescent="0.35">
      <c r="A18" s="40">
        <v>14</v>
      </c>
      <c r="B18" s="41" t="s">
        <v>43</v>
      </c>
      <c r="C18" s="41"/>
    </row>
    <row r="19" spans="1:3" x14ac:dyDescent="0.35">
      <c r="A19" s="40">
        <v>15</v>
      </c>
      <c r="B19" s="41" t="s">
        <v>61</v>
      </c>
      <c r="C19" s="41"/>
    </row>
    <row r="20" spans="1:3" x14ac:dyDescent="0.35">
      <c r="A20" s="40">
        <v>16</v>
      </c>
      <c r="B20" s="41" t="s">
        <v>62</v>
      </c>
      <c r="C20" s="41"/>
    </row>
    <row r="21" spans="1:3" x14ac:dyDescent="0.35">
      <c r="A21" s="40">
        <v>17</v>
      </c>
      <c r="B21" s="41" t="s">
        <v>12</v>
      </c>
      <c r="C21" s="41"/>
    </row>
    <row r="22" spans="1:3" x14ac:dyDescent="0.35">
      <c r="A22" s="40">
        <v>18</v>
      </c>
      <c r="B22" s="41" t="s">
        <v>73</v>
      </c>
      <c r="C22" s="41"/>
    </row>
    <row r="23" spans="1:3" x14ac:dyDescent="0.35">
      <c r="A23" s="40">
        <v>19</v>
      </c>
      <c r="B23" s="41" t="s">
        <v>63</v>
      </c>
      <c r="C23" s="41"/>
    </row>
    <row r="24" spans="1:3" x14ac:dyDescent="0.35">
      <c r="A24" s="40">
        <v>20</v>
      </c>
      <c r="B24" s="41" t="s">
        <v>74</v>
      </c>
      <c r="C24" s="41"/>
    </row>
    <row r="25" spans="1:3" x14ac:dyDescent="0.35">
      <c r="A25" s="40">
        <v>21</v>
      </c>
      <c r="B25" s="41" t="s">
        <v>64</v>
      </c>
      <c r="C25" s="41"/>
    </row>
    <row r="26" spans="1:3" x14ac:dyDescent="0.35">
      <c r="A26" s="40">
        <v>22</v>
      </c>
      <c r="B26" s="41" t="s">
        <v>65</v>
      </c>
      <c r="C26" s="41"/>
    </row>
    <row r="27" spans="1:3" x14ac:dyDescent="0.35">
      <c r="A27" s="40">
        <v>23</v>
      </c>
      <c r="B27" s="41" t="s">
        <v>44</v>
      </c>
      <c r="C27" s="41"/>
    </row>
    <row r="28" spans="1:3" x14ac:dyDescent="0.35">
      <c r="A28" s="40">
        <v>24</v>
      </c>
      <c r="B28" s="41" t="s">
        <v>66</v>
      </c>
      <c r="C28" s="41"/>
    </row>
    <row r="29" spans="1:3" x14ac:dyDescent="0.35">
      <c r="A29" s="40">
        <v>25</v>
      </c>
      <c r="B29" s="41" t="s">
        <v>75</v>
      </c>
      <c r="C29" s="41"/>
    </row>
    <row r="30" spans="1:3" x14ac:dyDescent="0.35">
      <c r="A30" s="40">
        <v>26</v>
      </c>
      <c r="B30" s="41" t="s">
        <v>40</v>
      </c>
      <c r="C30" s="41"/>
    </row>
    <row r="31" spans="1:3" x14ac:dyDescent="0.35">
      <c r="A31" s="40">
        <v>27</v>
      </c>
      <c r="B31" s="41" t="s">
        <v>67</v>
      </c>
      <c r="C31" s="41"/>
    </row>
    <row r="32" spans="1:3" x14ac:dyDescent="0.35">
      <c r="A32" s="40">
        <v>28</v>
      </c>
      <c r="B32" s="41" t="s">
        <v>88</v>
      </c>
      <c r="C32" s="4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H1 21 Simplified earnings by BU</vt:lpstr>
      <vt:lpstr>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Waterworth, Emma</cp:lastModifiedBy>
  <dcterms:created xsi:type="dcterms:W3CDTF">2019-07-30T14:27:33Z</dcterms:created>
  <dcterms:modified xsi:type="dcterms:W3CDTF">2021-07-28T12:04:40Z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