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9"/>
  <workbookPr defaultThemeVersion="166925"/>
  <mc:AlternateContent xmlns:mc="http://schemas.openxmlformats.org/markup-compatibility/2006">
    <mc:Choice Requires="x15">
      <x15ac:absPath xmlns:x15ac="http://schemas.microsoft.com/office/spreadsheetml/2010/11/ac" url="Z:\Working documents\AAplc Results\2023\H1 2023\Presentation\Appendix\Analysis &amp; Support\EBITDA Rec\"/>
    </mc:Choice>
  </mc:AlternateContent>
  <xr:revisionPtr revIDLastSave="0" documentId="13_ncr:1_{7C539AD4-CD1D-464E-97B3-298A39B0334E}" xr6:coauthVersionLast="47" xr6:coauthVersionMax="47" xr10:uidLastSave="{00000000-0000-0000-0000-000000000000}"/>
  <bookViews>
    <workbookView xWindow="5445" yWindow="-16320" windowWidth="29040" windowHeight="15840" activeTab="1" xr2:uid="{F23E6CD4-2690-406C-94F1-D42A95F53635}"/>
  </bookViews>
  <sheets>
    <sheet name="Disclaimer" sheetId="4" r:id="rId1"/>
    <sheet name="H1 23 Simplified earnings by BU" sheetId="10" r:id="rId2"/>
    <sheet name=" Earnings Footnotes" sheetId="5" r:id="rId3"/>
    <sheet name="Guidance" sheetId="7" r:id="rId4"/>
    <sheet name="Guidance Footnotes"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0" l="1"/>
  <c r="C44" i="10" s="1"/>
  <c r="C43" i="10"/>
  <c r="C42" i="10"/>
  <c r="C41" i="10"/>
  <c r="C39" i="10"/>
  <c r="E30" i="10"/>
  <c r="J16" i="10"/>
  <c r="H10" i="10" l="1"/>
  <c r="C45" i="10"/>
  <c r="G7" i="10"/>
  <c r="D11" i="10"/>
  <c r="D10" i="10"/>
  <c r="D7" i="10"/>
  <c r="C10" i="10"/>
  <c r="C9" i="10" s="1"/>
  <c r="C11" i="10"/>
  <c r="C7" i="10"/>
  <c r="E31" i="10"/>
  <c r="E45" i="10"/>
  <c r="E54" i="10"/>
  <c r="D54" i="10" s="1"/>
  <c r="H7" i="10" s="1"/>
  <c r="D45" i="10"/>
  <c r="E27" i="10"/>
  <c r="E26" i="10"/>
  <c r="E25" i="10"/>
  <c r="I17" i="10"/>
  <c r="F14" i="10"/>
  <c r="F15" i="10" s="1"/>
  <c r="H14" i="10" l="1"/>
  <c r="H15" i="10" s="1"/>
  <c r="H17" i="10" s="1"/>
  <c r="G8" i="10"/>
  <c r="E32" i="10"/>
  <c r="D14" i="10"/>
  <c r="D15" i="10" s="1"/>
  <c r="D17" i="10" s="1"/>
  <c r="D8" i="10"/>
  <c r="G9" i="10"/>
  <c r="F17" i="10"/>
  <c r="E10" i="10" l="1"/>
  <c r="E14" i="10" s="1"/>
  <c r="E15" i="10" s="1"/>
  <c r="G10" i="10"/>
  <c r="C14" i="10"/>
  <c r="C15" i="10" s="1"/>
  <c r="C17" i="10" s="1"/>
  <c r="G14" i="10" l="1"/>
  <c r="G15" i="10" s="1"/>
  <c r="E17" i="10"/>
  <c r="G17" i="10" l="1"/>
  <c r="J15" i="10"/>
  <c r="J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901CB6ED-1B10-473B-8042-B9A852759165}">
      <text>
        <r>
          <rPr>
            <sz val="9"/>
            <color indexed="81"/>
            <rFont val="Tahoma"/>
            <family val="2"/>
          </rPr>
          <t>Footnote 4</t>
        </r>
      </text>
    </comment>
    <comment ref="F6" authorId="0" shapeId="0" xr:uid="{D7245C47-495C-40B7-A17B-8DA86E407019}">
      <text>
        <r>
          <rPr>
            <sz val="9"/>
            <color indexed="81"/>
            <rFont val="Tahoma"/>
            <family val="2"/>
          </rPr>
          <t>Footnote 5</t>
        </r>
      </text>
    </comment>
    <comment ref="H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0" shapeId="0" xr:uid="{B1D2A245-224B-4ABC-A9D9-110A2AF1E323}">
      <text>
        <r>
          <rPr>
            <sz val="9"/>
            <color indexed="81"/>
            <rFont val="Tahoma"/>
            <family val="2"/>
          </rPr>
          <t>Footnote 7</t>
        </r>
      </text>
    </comment>
    <comment ref="H7" authorId="0" shapeId="0" xr:uid="{E6960713-DFE1-4559-9C8E-3A6473421A62}">
      <text>
        <r>
          <rPr>
            <sz val="9"/>
            <color indexed="81"/>
            <rFont val="Tahoma"/>
            <family val="2"/>
          </rPr>
          <t>Footnote 8</t>
        </r>
      </text>
    </comment>
    <comment ref="G8" authorId="2" shapeId="0" xr:uid="{491FCE20-4295-4429-B788-ABA8CF7C0CC2}">
      <text>
        <r>
          <rPr>
            <sz val="9"/>
            <color indexed="81"/>
            <rFont val="Tahoma"/>
            <family val="2"/>
          </rPr>
          <t>Footnote 9</t>
        </r>
      </text>
    </comment>
    <comment ref="H8" authorId="0" shapeId="0" xr:uid="{F95005D6-AAE8-4089-A584-58D9BD1E7AB9}">
      <text>
        <r>
          <rPr>
            <sz val="9"/>
            <color indexed="81"/>
            <rFont val="Tahoma"/>
            <family val="2"/>
          </rPr>
          <t>Footnote 10</t>
        </r>
      </text>
    </comment>
    <comment ref="C9" authorId="0" shapeId="0" xr:uid="{6E667DE2-12E0-4DAB-84D6-3D7A9693B2F1}">
      <text>
        <r>
          <rPr>
            <sz val="9"/>
            <color indexed="81"/>
            <rFont val="Tahoma"/>
            <family val="2"/>
          </rPr>
          <t>Footnote 11</t>
        </r>
      </text>
    </comment>
    <comment ref="G9" authorId="0" shapeId="0" xr:uid="{22FD2066-0CF3-4FF8-B078-4B4BA971BBCE}">
      <text>
        <r>
          <rPr>
            <sz val="9"/>
            <color indexed="81"/>
            <rFont val="Tahoma"/>
            <family val="2"/>
          </rPr>
          <t>Footnote 12</t>
        </r>
      </text>
    </comment>
    <comment ref="E10" authorId="0" shapeId="0" xr:uid="{21EE5F48-A5A1-4F0E-905B-1F0ED13C0142}">
      <text>
        <r>
          <rPr>
            <sz val="9"/>
            <color indexed="81"/>
            <rFont val="Tahoma"/>
            <family val="2"/>
          </rPr>
          <t>Footnote 13</t>
        </r>
      </text>
    </comment>
    <comment ref="F10" authorId="0" shapeId="0" xr:uid="{C32B27C0-885B-4D5A-ADE4-D60F1DC90748}">
      <text>
        <r>
          <rPr>
            <sz val="9"/>
            <color indexed="81"/>
            <rFont val="Tahoma"/>
            <family val="2"/>
          </rPr>
          <t>Footnote 14</t>
        </r>
      </text>
    </comment>
    <comment ref="H10" authorId="0" shapeId="0" xr:uid="{700D56FD-FEA2-46A4-B5D1-F2ECD3F7ADE1}">
      <text>
        <r>
          <rPr>
            <sz val="9"/>
            <color indexed="81"/>
            <rFont val="Tahoma"/>
            <family val="2"/>
          </rPr>
          <t>Footnote 15</t>
        </r>
      </text>
    </comment>
    <comment ref="H11" authorId="2" shapeId="0" xr:uid="{28500B3B-0E85-42E6-9111-DDE7BC3578C1}">
      <text>
        <r>
          <rPr>
            <sz val="9"/>
            <color indexed="81"/>
            <rFont val="Tahoma"/>
            <family val="2"/>
          </rPr>
          <t>Footnote 15</t>
        </r>
      </text>
    </comment>
    <comment ref="C12" authorId="2" shapeId="0" xr:uid="{88DD05D4-E604-48A0-B49B-4E8BD8DE5A1A}">
      <text>
        <r>
          <rPr>
            <sz val="9"/>
            <color indexed="81"/>
            <rFont val="Tahoma"/>
            <family val="2"/>
          </rPr>
          <t>Footnote 16</t>
        </r>
      </text>
    </comment>
    <comment ref="D12" authorId="2" shapeId="0" xr:uid="{C84A1327-C120-45BD-9FA9-C699B812C878}">
      <text>
        <r>
          <rPr>
            <sz val="9"/>
            <color indexed="81"/>
            <rFont val="Tahoma"/>
            <family val="2"/>
          </rPr>
          <t>Footnote 17</t>
        </r>
      </text>
    </comment>
    <comment ref="G12" authorId="2" shapeId="0" xr:uid="{1062AF5A-A1FE-4E0C-98E9-9D914A00466B}">
      <text>
        <r>
          <rPr>
            <sz val="9"/>
            <color indexed="81"/>
            <rFont val="Tahoma"/>
            <family val="2"/>
          </rPr>
          <t>Footnote 18</t>
        </r>
      </text>
    </comment>
    <comment ref="C13" authorId="2" shapeId="0" xr:uid="{FB3950D5-55F4-4212-9099-7448A2085F4B}">
      <text>
        <r>
          <rPr>
            <sz val="9"/>
            <color indexed="81"/>
            <rFont val="Tahoma"/>
            <family val="2"/>
          </rPr>
          <t>Footnote 20</t>
        </r>
      </text>
    </comment>
    <comment ref="D13" authorId="1" shapeId="0" xr:uid="{57C8C0AA-8F09-4180-955A-EF70D9C27FAC}">
      <text>
        <r>
          <rPr>
            <sz val="9"/>
            <color indexed="81"/>
            <rFont val="Tahoma"/>
            <family val="2"/>
          </rPr>
          <t>Footnote 21</t>
        </r>
      </text>
    </comment>
    <comment ref="E13" authorId="2" shapeId="0" xr:uid="{6F0FBA4C-C71E-4B0C-BB11-E1D0C304F3C5}">
      <text>
        <r>
          <rPr>
            <sz val="9"/>
            <color indexed="81"/>
            <rFont val="Tahoma"/>
            <family val="2"/>
          </rPr>
          <t>Footnote 22</t>
        </r>
      </text>
    </comment>
    <comment ref="F13" authorId="2" shapeId="0" xr:uid="{4EE03215-BC50-4435-8235-CA6626327AC9}">
      <text>
        <r>
          <rPr>
            <sz val="9"/>
            <color indexed="81"/>
            <rFont val="Tahoma"/>
            <family val="2"/>
          </rPr>
          <t>Footnote 23</t>
        </r>
      </text>
    </comment>
    <comment ref="G13" authorId="0" shapeId="0" xr:uid="{B1F7BC96-14E1-45CB-B10F-E11B0302ECC4}">
      <text>
        <r>
          <rPr>
            <sz val="9"/>
            <color indexed="81"/>
            <rFont val="Tahoma"/>
            <family val="2"/>
          </rPr>
          <t>Footnote 24</t>
        </r>
      </text>
    </comment>
    <comment ref="H13" authorId="2" shapeId="0" xr:uid="{AFD986B1-A8DA-4B93-89E7-0D669D2F0306}">
      <text>
        <r>
          <rPr>
            <sz val="9"/>
            <color indexed="81"/>
            <rFont val="Tahoma"/>
            <family val="2"/>
          </rPr>
          <t>Footnote 25</t>
        </r>
      </text>
    </comment>
    <comment ref="E16" authorId="1" shapeId="0" xr:uid="{F76D6D95-7119-4E9D-B71B-02C3942571AA}">
      <text>
        <r>
          <rPr>
            <sz val="9"/>
            <color indexed="81"/>
            <rFont val="Tahoma"/>
            <family val="2"/>
          </rPr>
          <t>Footnote 27</t>
        </r>
      </text>
    </comment>
    <comment ref="C18" authorId="1" shapeId="0" xr:uid="{B8CF29B4-0930-4AD0-897B-CBBE8E3148CC}">
      <text>
        <r>
          <rPr>
            <sz val="9"/>
            <color indexed="81"/>
            <rFont val="Tahoma"/>
            <family val="2"/>
          </rPr>
          <t>Footnote 28</t>
        </r>
      </text>
    </comment>
    <comment ref="G18" authorId="2" shapeId="0" xr:uid="{2AA32044-857C-439D-B036-9E88BF1CCDAF}">
      <text>
        <r>
          <rPr>
            <sz val="9"/>
            <color indexed="81"/>
            <rFont val="Tahoma"/>
            <family val="2"/>
          </rPr>
          <t>Footnote 29</t>
        </r>
      </text>
    </comment>
  </commentList>
</comments>
</file>

<file path=xl/sharedStrings.xml><?xml version="1.0" encoding="utf-8"?>
<sst xmlns="http://schemas.openxmlformats.org/spreadsheetml/2006/main" count="186" uniqueCount="165">
  <si>
    <r>
      <rPr>
        <b/>
        <sz val="9"/>
        <color rgb="FF031795"/>
        <rFont val="Arial"/>
        <family val="2"/>
      </rPr>
      <t>Group terminology</t>
    </r>
    <r>
      <rPr>
        <sz val="9"/>
        <color rgb="FF031795"/>
        <rFont val="Arial"/>
        <family val="2"/>
      </rPr>
      <t xml:space="preserve">
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Disclaimer:</t>
    </r>
    <r>
      <rPr>
        <sz val="9"/>
        <color rgb="FF031795"/>
        <rFont val="Arial"/>
        <family val="2"/>
      </rPr>
      <t xml:space="preserve"> This document has been prepared by Anglo American plc (“Anglo American”). By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howsoever arising from any use of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commodity market prices, unanticipated downturns in business relationships with customers or their purchases from Anglo American,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about Anglo American included in this document is sourced from publicly available third party sources.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</si>
  <si>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t>H1 2023 Simplified earnings by BU</t>
  </si>
  <si>
    <t>$m unless stated</t>
  </si>
  <si>
    <r>
      <t>Copper</t>
    </r>
    <r>
      <rPr>
        <vertAlign val="superscript"/>
        <sz val="9"/>
        <color rgb="FF031795"/>
        <rFont val="Arial"/>
        <family val="2"/>
      </rPr>
      <t>1</t>
    </r>
  </si>
  <si>
    <t>Nickel</t>
  </si>
  <si>
    <t>PGMs</t>
  </si>
  <si>
    <t>De Beers
(Diamonds)</t>
  </si>
  <si>
    <r>
      <t>Iron Ore</t>
    </r>
    <r>
      <rPr>
        <vertAlign val="superscript"/>
        <sz val="9"/>
        <color rgb="FF031795"/>
        <rFont val="Arial"/>
        <family val="2"/>
      </rPr>
      <t>2</t>
    </r>
  </si>
  <si>
    <t>Steelmaking Coal</t>
  </si>
  <si>
    <r>
      <t>Other</t>
    </r>
    <r>
      <rPr>
        <vertAlign val="superscript"/>
        <sz val="9"/>
        <color rgb="FF031795"/>
        <rFont val="Arial"/>
        <family val="2"/>
      </rPr>
      <t>3</t>
    </r>
  </si>
  <si>
    <t>Total</t>
  </si>
  <si>
    <t>Sales volume (mined share)</t>
  </si>
  <si>
    <t>Average benchmark price</t>
  </si>
  <si>
    <t>n/a</t>
  </si>
  <si>
    <t>Product premium/(discount) per unit</t>
  </si>
  <si>
    <t>Freight/moisture/provisional pricing per unit</t>
  </si>
  <si>
    <t>Realised FOB Price</t>
  </si>
  <si>
    <t>FOB/C1 unit cost</t>
  </si>
  <si>
    <t>Royalties per unit</t>
  </si>
  <si>
    <r>
      <t>Other costs per unit</t>
    </r>
    <r>
      <rPr>
        <vertAlign val="superscript"/>
        <sz val="10"/>
        <color rgb="FF031795"/>
        <rFont val="Arial"/>
        <family val="2"/>
      </rPr>
      <t>19</t>
    </r>
  </si>
  <si>
    <t>FOB Margin per unit</t>
  </si>
  <si>
    <t>Mining EBITDA</t>
  </si>
  <si>
    <r>
      <t>Material processing &amp; trading</t>
    </r>
    <r>
      <rPr>
        <vertAlign val="superscript"/>
        <sz val="10"/>
        <color rgb="FF031795"/>
        <rFont val="Arial"/>
        <family val="2"/>
      </rPr>
      <t>26</t>
    </r>
  </si>
  <si>
    <t>Total EBITDA</t>
  </si>
  <si>
    <t>Attributable share</t>
  </si>
  <si>
    <t>~79%</t>
  </si>
  <si>
    <t>~85%</t>
  </si>
  <si>
    <t>~71%</t>
  </si>
  <si>
    <t>~78%</t>
  </si>
  <si>
    <t>PGMs basket price</t>
  </si>
  <si>
    <t>Own mined volumes</t>
  </si>
  <si>
    <t>Realised price</t>
  </si>
  <si>
    <t>Volume</t>
  </si>
  <si>
    <t xml:space="preserve">Revenue </t>
  </si>
  <si>
    <t>PGMs basket</t>
  </si>
  <si>
    <t>Platinum</t>
  </si>
  <si>
    <t>Palladium</t>
  </si>
  <si>
    <t>Rhodium</t>
  </si>
  <si>
    <t>Iridium, ruthenium &amp; gold</t>
  </si>
  <si>
    <r>
      <t>Base metals &amp; other</t>
    </r>
    <r>
      <rPr>
        <vertAlign val="superscript"/>
        <sz val="9"/>
        <color rgb="FF031795"/>
        <rFont val="Arial"/>
        <family val="2"/>
      </rPr>
      <t>30</t>
    </r>
  </si>
  <si>
    <t>Total revenue</t>
  </si>
  <si>
    <r>
      <t>PGMs volume</t>
    </r>
    <r>
      <rPr>
        <vertAlign val="superscript"/>
        <sz val="9"/>
        <color rgb="FF031795"/>
        <rFont val="Arial"/>
        <family val="2"/>
      </rPr>
      <t>4</t>
    </r>
  </si>
  <si>
    <r>
      <t>Basket price (per PGM oz)</t>
    </r>
    <r>
      <rPr>
        <vertAlign val="superscript"/>
        <sz val="9"/>
        <color rgb="FF031795"/>
        <rFont val="Arial"/>
        <family val="2"/>
      </rPr>
      <t>13</t>
    </r>
  </si>
  <si>
    <t>Iron Ore realised price</t>
  </si>
  <si>
    <t>Total iron ore</t>
  </si>
  <si>
    <t>Kumba</t>
  </si>
  <si>
    <t>Minas-Rio</t>
  </si>
  <si>
    <r>
      <t>Market price</t>
    </r>
    <r>
      <rPr>
        <vertAlign val="superscript"/>
        <sz val="9"/>
        <color rgb="FF031795"/>
        <rFont val="Arial"/>
        <family val="2"/>
      </rPr>
      <t>31</t>
    </r>
  </si>
  <si>
    <t>Freight</t>
  </si>
  <si>
    <r>
      <t>Moisture content</t>
    </r>
    <r>
      <rPr>
        <vertAlign val="superscript"/>
        <sz val="9"/>
        <color rgb="FF031795"/>
        <rFont val="Arial"/>
        <family val="2"/>
      </rPr>
      <t>32</t>
    </r>
  </si>
  <si>
    <r>
      <t>Lump premium</t>
    </r>
    <r>
      <rPr>
        <vertAlign val="superscript"/>
        <sz val="9"/>
        <color rgb="FF031795"/>
        <rFont val="Arial"/>
        <family val="2"/>
      </rPr>
      <t>9</t>
    </r>
  </si>
  <si>
    <r>
      <t>Fe premium</t>
    </r>
    <r>
      <rPr>
        <vertAlign val="superscript"/>
        <sz val="9"/>
        <color rgb="FF031795"/>
        <rFont val="Arial"/>
        <family val="2"/>
      </rPr>
      <t>9</t>
    </r>
  </si>
  <si>
    <r>
      <t>Other</t>
    </r>
    <r>
      <rPr>
        <vertAlign val="superscript"/>
        <sz val="9"/>
        <color rgb="FF031795"/>
        <rFont val="Arial"/>
        <family val="2"/>
      </rPr>
      <t>9</t>
    </r>
  </si>
  <si>
    <t>Realised FOB price</t>
  </si>
  <si>
    <t>Steelmaking Coal blended price</t>
  </si>
  <si>
    <t>Market price</t>
  </si>
  <si>
    <t>HCC</t>
  </si>
  <si>
    <t>PCI</t>
  </si>
  <si>
    <r>
      <t>Weighted average steelmaking coal</t>
    </r>
    <r>
      <rPr>
        <vertAlign val="superscript"/>
        <sz val="9"/>
        <color rgb="FF031795"/>
        <rFont val="Arial"/>
        <family val="2"/>
      </rPr>
      <t>8</t>
    </r>
  </si>
  <si>
    <t>Total of Chile and Peru. Prices and costs are weighted average of Chile and Peru.</t>
  </si>
  <si>
    <t>Wet basis. Total of Kumba and Minas-Rio. Prices and costs are weighted average of Kumba and Minas-Rio.</t>
  </si>
  <si>
    <t>Manganese ($138m), Crop Nutrients ($(20)m), Exploration ($(65)m), corporate activities and unallocated costs ($55m gain).</t>
  </si>
  <si>
    <t xml:space="preserve">Own mined sales volumes including proportionate share of joint operation volumes. PGM ounces are reported on a 5E+Au basis. </t>
  </si>
  <si>
    <t xml:space="preserve">Proportionate share of sales volumes (19.2% Botswana, 50% Namibia): </t>
  </si>
  <si>
    <t>Excludes thermal coal by-product sales.</t>
  </si>
  <si>
    <t xml:space="preserve">LME price, c/lb converted to $/tonne (2,204.62 lbs/tonne). </t>
  </si>
  <si>
    <t>Weighted average of HCC/PCI prices, FOB Aus. See Steelmaking Coal blended price table in previous tab cell B47.</t>
  </si>
  <si>
    <t>Kumba: 63.3% Fe content, ~67% of volume attracting lump premium; Minas-Rio: 67% Fe content, pellet feed. Includes ‘other’ of product premium and provisional pricing. See Iron Ore realised price table in previous tab cell B34, difference exists in “Other” total due to rounding.</t>
  </si>
  <si>
    <t>Sales volumes ~78% HCC, averaging 95% realisation of quoted low vol HCC price.</t>
  </si>
  <si>
    <t>Provisional pricing &amp; timing differences on sales.</t>
  </si>
  <si>
    <t>Freight and moisture. See Iron Ore realised price table in previous tab cell B34.</t>
  </si>
  <si>
    <t>Price for basket of own mined product per 5E+Au PGM oz. See PGMs basket price table in previous tab cell B20.</t>
  </si>
  <si>
    <t xml:space="preserve">The realised price for proportionate share (19.2% Debswana, 50% Namibia) excluding the 2% trading margin achieved. </t>
  </si>
  <si>
    <t>Realised price adjusted to include Jellinbah. Unit cost is for managed operations only.</t>
  </si>
  <si>
    <t>Royalties for Copper Chile and Peru are recorded in the income tax expense line, after EBITDA. From 2024, the new Chile mining royalty on sales will impact EBITDA.</t>
  </si>
  <si>
    <t>Royalties for Nickel, in Brazil, are based on production costs incurred.</t>
  </si>
  <si>
    <t>Weighted average. Kumba: $2/t; Minas-Rio: $4/t.</t>
  </si>
  <si>
    <t>Includes market development &amp; strategic projects, exploration &amp; evaluation costs, restoration &amp; rehabilitation costs and other corporate costs.</t>
  </si>
  <si>
    <t>Weighted average. Chile: 56c/lb; Peru: 22c/lb. Chile is higher than previous period due to FX movements and lower sales volumes. Difference exists in copper total due to rounding.</t>
  </si>
  <si>
    <t>Higher than previous period as H1 2022 benefitted from a one-off credit.</t>
  </si>
  <si>
    <t>Higher than previous period partly reflecting lower sales volumes.</t>
  </si>
  <si>
    <t>Higher than previous period largely due to lower earnings from Element Six, brands and consumer markets and lower equity sales volumes.</t>
  </si>
  <si>
    <t xml:space="preserve">Weighted average. Kumba: $7/t; Minas-Rio: $9/t. Difference exists in the iron ore total due to rounding. </t>
  </si>
  <si>
    <t>Reflects the benefit of the margin achieved on the sales of thermal coal by-product and a favourable contribution from non-managed operations.</t>
  </si>
  <si>
    <t>Principally processing &amp; trading of product purchased from third parties.</t>
  </si>
  <si>
    <t>Reflecting a reduction in POC margins and the negative impact of POC inventory adjustments due to lower PGM prices.</t>
  </si>
  <si>
    <t>Weighted average. Chile: ~91%; Peru: 60%.</t>
  </si>
  <si>
    <t>Weighted average. Kumba: ~53%; Minas-Rio: 100%.</t>
  </si>
  <si>
    <t>Nickel, copper, chrome &amp; other metals.</t>
  </si>
  <si>
    <t>Kumba: Platts 62% Fe CFR China; Minas-Rio: MB 65% Fe concentrate CFR.</t>
  </si>
  <si>
    <t>Moisture adjustment converts dry benchmark to wet product. Kumba: ~1.6%; Minas-Rio ~9%.</t>
  </si>
  <si>
    <t>Production outlook</t>
  </si>
  <si>
    <t>Units</t>
  </si>
  <si>
    <t>2023F</t>
  </si>
  <si>
    <t>2024F</t>
  </si>
  <si>
    <t>2025F</t>
  </si>
  <si>
    <r>
      <t>Copper</t>
    </r>
    <r>
      <rPr>
        <vertAlign val="superscript"/>
        <sz val="10"/>
        <color rgb="FF031795"/>
        <rFont val="Arial"/>
        <family val="2"/>
      </rPr>
      <t>1</t>
    </r>
  </si>
  <si>
    <t>kt</t>
  </si>
  <si>
    <t>840-930</t>
  </si>
  <si>
    <t>910-1,000</t>
  </si>
  <si>
    <r>
      <t>Nickel</t>
    </r>
    <r>
      <rPr>
        <vertAlign val="superscript"/>
        <sz val="10"/>
        <color rgb="FF031795"/>
        <rFont val="Arial"/>
        <family val="2"/>
      </rPr>
      <t>2</t>
    </r>
  </si>
  <si>
    <t>38-40</t>
  </si>
  <si>
    <t>39-41</t>
  </si>
  <si>
    <t>37-39</t>
  </si>
  <si>
    <r>
      <t>Platinum Group Metals - M&amp;C</t>
    </r>
    <r>
      <rPr>
        <vertAlign val="superscript"/>
        <sz val="10"/>
        <color rgb="FF031795"/>
        <rFont val="Arial"/>
        <family val="2"/>
      </rPr>
      <t>3</t>
    </r>
  </si>
  <si>
    <t>Moz</t>
  </si>
  <si>
    <t>3.6-4.0</t>
  </si>
  <si>
    <t>3.5-3.9</t>
  </si>
  <si>
    <r>
      <t>Platinum Group Metals - Refined</t>
    </r>
    <r>
      <rPr>
        <vertAlign val="superscript"/>
        <sz val="10"/>
        <color rgb="FF031795"/>
        <rFont val="Arial"/>
        <family val="2"/>
      </rPr>
      <t>4</t>
    </r>
  </si>
  <si>
    <t>3.3-3.7</t>
  </si>
  <si>
    <r>
      <t>Diamonds</t>
    </r>
    <r>
      <rPr>
        <vertAlign val="superscript"/>
        <sz val="10"/>
        <color rgb="FF031795"/>
        <rFont val="Arial"/>
        <family val="2"/>
      </rPr>
      <t>5</t>
    </r>
  </si>
  <si>
    <t>Mct</t>
  </si>
  <si>
    <t>30-33</t>
  </si>
  <si>
    <t>29-32</t>
  </si>
  <si>
    <t>32-35</t>
  </si>
  <si>
    <r>
      <t>Iron Ore</t>
    </r>
    <r>
      <rPr>
        <vertAlign val="superscript"/>
        <sz val="10"/>
        <color rgb="FF031795"/>
        <rFont val="Arial"/>
        <family val="2"/>
      </rPr>
      <t>6</t>
    </r>
  </si>
  <si>
    <t>Mt</t>
  </si>
  <si>
    <t>57-61</t>
  </si>
  <si>
    <t>61-65</t>
  </si>
  <si>
    <t>64-68</t>
  </si>
  <si>
    <r>
      <t>Steelmaking Coal</t>
    </r>
    <r>
      <rPr>
        <vertAlign val="superscript"/>
        <sz val="10"/>
        <color rgb="FF031795"/>
        <rFont val="Arial"/>
        <family val="2"/>
      </rPr>
      <t>7</t>
    </r>
  </si>
  <si>
    <t>16-19</t>
  </si>
  <si>
    <t>20-22</t>
  </si>
  <si>
    <t>Unit costs outlook</t>
  </si>
  <si>
    <r>
      <t>2023F</t>
    </r>
    <r>
      <rPr>
        <vertAlign val="superscript"/>
        <sz val="10"/>
        <color rgb="FF031795"/>
        <rFont val="Arial"/>
        <family val="2"/>
      </rPr>
      <t>8</t>
    </r>
  </si>
  <si>
    <r>
      <t>Copper</t>
    </r>
    <r>
      <rPr>
        <vertAlign val="superscript"/>
        <sz val="10"/>
        <color rgb="FF031795"/>
        <rFont val="Arial"/>
        <family val="2"/>
      </rPr>
      <t>9</t>
    </r>
  </si>
  <si>
    <t>C1 Usc/lb</t>
  </si>
  <si>
    <t>~166</t>
  </si>
  <si>
    <t>~560</t>
  </si>
  <si>
    <r>
      <t>Platinum Group Metals</t>
    </r>
    <r>
      <rPr>
        <vertAlign val="superscript"/>
        <sz val="10"/>
        <color rgb="FF031795"/>
        <rFont val="Arial"/>
        <family val="2"/>
      </rPr>
      <t>10</t>
    </r>
  </si>
  <si>
    <t>US$/PGM oz</t>
  </si>
  <si>
    <t>~1,000</t>
  </si>
  <si>
    <r>
      <t>Diamonds</t>
    </r>
    <r>
      <rPr>
        <vertAlign val="superscript"/>
        <sz val="10"/>
        <color rgb="FF031795"/>
        <rFont val="Arial"/>
        <family val="2"/>
      </rPr>
      <t>11</t>
    </r>
  </si>
  <si>
    <t>US$/ct</t>
  </si>
  <si>
    <t>~75</t>
  </si>
  <si>
    <r>
      <t>Iron Ore</t>
    </r>
    <r>
      <rPr>
        <vertAlign val="superscript"/>
        <sz val="10"/>
        <color rgb="FF031795"/>
        <rFont val="Arial"/>
        <family val="2"/>
      </rPr>
      <t>12</t>
    </r>
  </si>
  <si>
    <t>FOB US$/t</t>
  </si>
  <si>
    <t>~39</t>
  </si>
  <si>
    <r>
      <t>Steelmaking Coal</t>
    </r>
    <r>
      <rPr>
        <vertAlign val="superscript"/>
        <sz val="10"/>
        <color rgb="FF031795"/>
        <rFont val="Arial"/>
        <family val="2"/>
      </rPr>
      <t>13</t>
    </r>
  </si>
  <si>
    <t>US$/t</t>
  </si>
  <si>
    <t>~105</t>
  </si>
  <si>
    <t>Exchange rates used for H2 2023F costs</t>
  </si>
  <si>
    <t>ZAR:USD</t>
  </si>
  <si>
    <t>~18</t>
  </si>
  <si>
    <t>AUD:USD</t>
  </si>
  <si>
    <t>~1.5</t>
  </si>
  <si>
    <t>BRL:USD</t>
  </si>
  <si>
    <t>~4.8</t>
  </si>
  <si>
    <t>CLP:USD</t>
  </si>
  <si>
    <t>~800</t>
  </si>
  <si>
    <t>PEN:USD</t>
  </si>
  <si>
    <t>~3.7</t>
  </si>
  <si>
    <t>Copper business only. On a contained-metal basis. Total copper is the sum of Chile and Peru. 2023 Chile: 530–580kt; Peru 310–350kt. 2024 Chile: 550–600kt; Peru: 360–400kt. 2025 Chile: 530–580kt; Peru 310–350kt. Production in Chile is subject to water availability.</t>
  </si>
  <si>
    <t xml:space="preserve">Nickel operations in Brazil only. The Group also produces approximately 20kt of nickel on an annual basis as a co-product from the PGM operations. Nickel production is impacted by declining grades. Bulk ore sorting unit benefits 2024, and 2025 is impacted by a maintenance shutdown. </t>
  </si>
  <si>
    <t>5E + gold produced metal in concentrate (M&amp;C) ounces. Includes own mined production (~65%) and purchased concentrate (POC) volumes (~35%). Metal in concentrate production is impacted by lower grade and recoveries at Mogalakwena, planned infrastructure closures and lower volumes from Amandelbult. Kroondal switches to a tolling arrangement upon our exit from the operation, expected in 2024. Lower volumes in 2025 reflect the transition of the Siyanda POC agreement to tolling.</t>
  </si>
  <si>
    <t xml:space="preserve">5E + gold produced refined ounces. Includes own mined production and POC volumes. Kroondal switches to a tolling arrangement upon our exit from the operation, expected in 2024. Lower volumes in 2025 reflect the transition of the Siyanda POC agreement to tolling. Subject to the impact of Eskom load-curtailment. </t>
  </si>
  <si>
    <t>Production on a 100% basis except for the Gahcho Kué joint operation, which is on an attributable 51% basis, and is subject to trading conditions. Venetia continues to transition to underground operations – with first production recently achieved.</t>
  </si>
  <si>
    <t>Total iron ore is the sum of Kumba and Minas-Rio on a wet basis. Kumba product is shipped with ~1.6% moisture and Minas-Rio product is shipped with ~9% moisture. 2023 Kumba: 35–37Mt (production is impacted by high levels of on-mine inventory); Minas-Rio: 22–24Mt. 2024 Kumba: 37–39Mt (subject to finalisation of UHDMS plant review); Minas-Rio: 24–26Mt. 2025 Kumba: 39–41Mt; Minas-Rio: 25–27Mt. Kumba production is subject to the third-party rail and port performance.</t>
  </si>
  <si>
    <t>Production excludes thermal coal by-product.</t>
  </si>
  <si>
    <t xml:space="preserve">Unit costs exclude royalties, depreciation and include direct support costs only. </t>
  </si>
  <si>
    <t xml:space="preserve">The total copper unit cost is the weighted average of Copper Chile and Copper Peru based on the mid-point of production guidance. 2023 unit cost guidance for Chile is c.205c/lb and Peru is c.100c/lb. </t>
  </si>
  <si>
    <t>Unit cost is per own mined 5E + gold PGMs metal in concentrate ounce.</t>
  </si>
  <si>
    <t>De Beers unit cost is based on De Beers’ share of production. Step-up in 2023 unit cost is primarily driven by change in production mix, as Venetia transitions to underground operations and delivers a lower carat profile during ramp-up.</t>
  </si>
  <si>
    <t>Wet basis. Total iron ore unit cost is the weighted average of Kumba and Minas-Rio based on the mid-point of production guidance. 2023 unit cost guidance for Kumba is c.$43/tonne and Minas-Rio is c.$33/tonne.</t>
  </si>
  <si>
    <t>Steelmaking Coal FOB/tonne unit cost comprises managed operations and excludes royalties and study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</si>
</sst>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 numFmtId="178" formatCode="\$#,##0.0&quot;/t&quot;;\(#,##0.0\);\-"/>
  </numFmts>
  <fonts count="25">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b/>
      <sz val="26"/>
      <color rgb="FFFF0000"/>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08">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0" fontId="8" fillId="2" borderId="0" xfId="0" applyFont="1" applyFill="1" applyAlignment="1">
      <alignment horizontal="center"/>
    </xf>
    <xf numFmtId="0" fontId="4" fillId="2" borderId="20"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22" xfId="0" applyFont="1" applyFill="1" applyBorder="1" applyAlignment="1">
      <alignment horizontal="center" vertical="center" wrapText="1" readingOrder="1"/>
    </xf>
    <xf numFmtId="0" fontId="20" fillId="2" borderId="0" xfId="0" applyFont="1" applyFill="1"/>
    <xf numFmtId="0" fontId="19" fillId="0" borderId="23" xfId="0" applyFont="1" applyBorder="1" applyAlignment="1">
      <alignment horizontal="left" vertical="center" wrapText="1" readingOrder="1"/>
    </xf>
    <xf numFmtId="0" fontId="10" fillId="0" borderId="23" xfId="0" applyFont="1" applyBorder="1" applyAlignment="1">
      <alignment horizontal="center" vertical="center" wrapText="1" readingOrder="1"/>
    </xf>
    <xf numFmtId="0" fontId="10" fillId="2" borderId="23" xfId="0" applyFont="1" applyFill="1" applyBorder="1" applyAlignment="1">
      <alignment horizontal="center"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7" fillId="3" borderId="0" xfId="0" applyFont="1" applyFill="1" applyAlignment="1">
      <alignment horizontal="right" wrapText="1" readingOrder="1"/>
    </xf>
    <xf numFmtId="0" fontId="7" fillId="3" borderId="0" xfId="0" applyFont="1" applyFill="1" applyAlignment="1">
      <alignment horizontal="left" wrapText="1" readingOrder="1"/>
    </xf>
    <xf numFmtId="0" fontId="21" fillId="2" borderId="0" xfId="0" applyFont="1" applyFill="1"/>
    <xf numFmtId="0" fontId="4" fillId="2" borderId="0" xfId="0" applyFont="1" applyFill="1" applyAlignment="1">
      <alignment horizontal="left" vertical="center" wrapText="1" readingOrder="1"/>
    </xf>
    <xf numFmtId="166"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7" fillId="2" borderId="0" xfId="0" applyFont="1" applyFill="1"/>
    <xf numFmtId="166" fontId="8" fillId="2" borderId="0" xfId="0" applyNumberFormat="1" applyFont="1" applyFill="1"/>
    <xf numFmtId="178" fontId="24" fillId="2" borderId="0" xfId="0" applyNumberFormat="1" applyFont="1" applyFill="1"/>
    <xf numFmtId="0" fontId="8" fillId="0" borderId="0" xfId="0" applyFont="1"/>
    <xf numFmtId="0" fontId="7" fillId="0" borderId="19" xfId="0" applyFont="1" applyBorder="1" applyAlignment="1">
      <alignment horizontal="left" vertical="center" wrapText="1" readingOrder="1"/>
    </xf>
    <xf numFmtId="0" fontId="4" fillId="0" borderId="0" xfId="0" applyFont="1" applyAlignment="1">
      <alignment horizontal="left" vertical="center" wrapText="1" readingOrder="1"/>
    </xf>
    <xf numFmtId="0" fontId="4" fillId="0" borderId="21"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9"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70" fontId="4" fillId="0" borderId="0" xfId="0" applyNumberFormat="1" applyFont="1" applyAlignment="1">
      <alignment horizontal="right" vertical="center"/>
    </xf>
    <xf numFmtId="166" fontId="4" fillId="0" borderId="0" xfId="0" applyNumberFormat="1" applyFont="1" applyAlignment="1">
      <alignment horizontal="right" vertical="center"/>
    </xf>
    <xf numFmtId="165" fontId="4" fillId="0" borderId="0" xfId="0" applyNumberFormat="1" applyFont="1" applyAlignment="1">
      <alignment horizontal="right" vertical="center"/>
    </xf>
    <xf numFmtId="173" fontId="4" fillId="0" borderId="0" xfId="0" applyNumberFormat="1" applyFont="1" applyAlignment="1">
      <alignment horizontal="right" vertical="center"/>
    </xf>
    <xf numFmtId="166" fontId="7" fillId="0" borderId="19" xfId="0" applyNumberFormat="1" applyFont="1" applyBorder="1" applyAlignment="1">
      <alignment horizontal="right" vertical="center"/>
    </xf>
    <xf numFmtId="165" fontId="7" fillId="0" borderId="19" xfId="0" applyNumberFormat="1" applyFont="1" applyBorder="1" applyAlignment="1">
      <alignment horizontal="right" vertical="center"/>
    </xf>
    <xf numFmtId="0" fontId="14" fillId="0" borderId="0" xfId="0" applyFont="1" applyAlignment="1">
      <alignment horizontal="right" vertical="center" wrapText="1" readingOrder="1"/>
    </xf>
    <xf numFmtId="169"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174" fontId="4" fillId="0" borderId="0" xfId="0" applyNumberFormat="1" applyFont="1" applyAlignment="1">
      <alignment horizontal="right" vertical="center"/>
    </xf>
    <xf numFmtId="171" fontId="4" fillId="0" borderId="0" xfId="0" applyNumberFormat="1" applyFont="1" applyAlignment="1">
      <alignment horizontal="right" vertical="center"/>
    </xf>
    <xf numFmtId="176" fontId="4" fillId="0" borderId="0" xfId="0" applyNumberFormat="1" applyFont="1" applyAlignment="1">
      <alignment horizontal="right" vertical="center"/>
    </xf>
    <xf numFmtId="0" fontId="11" fillId="0" borderId="0" xfId="0" applyFont="1" applyAlignment="1">
      <alignment horizontal="right" vertical="center" wrapText="1"/>
    </xf>
    <xf numFmtId="0" fontId="11" fillId="0" borderId="20" xfId="0" applyFont="1" applyBorder="1" applyAlignment="1">
      <alignment horizontal="right" vertical="center" wrapText="1"/>
    </xf>
    <xf numFmtId="176" fontId="4" fillId="0" borderId="19" xfId="1" applyNumberFormat="1" applyFont="1" applyFill="1" applyBorder="1" applyAlignment="1">
      <alignment horizontal="right" vertical="center" wrapText="1" readingOrder="1"/>
    </xf>
    <xf numFmtId="0" fontId="11" fillId="0" borderId="21" xfId="0" applyFont="1" applyBorder="1" applyAlignment="1">
      <alignment horizontal="right" vertical="center" wrapText="1"/>
    </xf>
    <xf numFmtId="0" fontId="23" fillId="0" borderId="19" xfId="0" applyFont="1" applyBorder="1" applyAlignment="1">
      <alignment horizontal="right" vertical="center" wrapText="1"/>
    </xf>
    <xf numFmtId="171" fontId="7" fillId="0" borderId="19" xfId="0" applyNumberFormat="1" applyFont="1" applyBorder="1" applyAlignment="1">
      <alignment horizontal="right" vertical="center"/>
    </xf>
    <xf numFmtId="175" fontId="4" fillId="0" borderId="0" xfId="0" applyNumberFormat="1" applyFont="1" applyAlignment="1">
      <alignment horizontal="right" vertical="center"/>
    </xf>
    <xf numFmtId="168" fontId="4" fillId="0" borderId="0" xfId="0" applyNumberFormat="1" applyFont="1" applyAlignment="1">
      <alignment horizontal="right" vertical="center"/>
    </xf>
    <xf numFmtId="167" fontId="7" fillId="0" borderId="19" xfId="0" applyNumberFormat="1" applyFont="1" applyBorder="1" applyAlignment="1">
      <alignment horizontal="right" vertical="center"/>
    </xf>
    <xf numFmtId="167" fontId="4" fillId="0" borderId="0" xfId="0" applyNumberFormat="1" applyFont="1" applyAlignment="1">
      <alignment horizontal="right" vertical="center"/>
    </xf>
    <xf numFmtId="177" fontId="4" fillId="0" borderId="0" xfId="0" applyNumberFormat="1" applyFont="1" applyAlignment="1">
      <alignment horizontal="left" vertical="center" readingOrder="1"/>
    </xf>
    <xf numFmtId="172" fontId="4" fillId="0" borderId="0" xfId="0" applyNumberFormat="1" applyFont="1" applyAlignment="1">
      <alignment horizontal="right" vertical="center"/>
    </xf>
    <xf numFmtId="172" fontId="7" fillId="0" borderId="19" xfId="0" applyNumberFormat="1" applyFont="1" applyBorder="1" applyAlignment="1">
      <alignment horizontal="right" vertical="center"/>
    </xf>
    <xf numFmtId="0" fontId="11" fillId="0" borderId="19" xfId="0" applyFont="1" applyBorder="1" applyAlignment="1">
      <alignment horizontal="right" vertical="center" wrapText="1"/>
    </xf>
    <xf numFmtId="0" fontId="4" fillId="0" borderId="0" xfId="0" applyFont="1" applyAlignment="1">
      <alignment horizontal="left" vertical="center" readingOrder="1"/>
    </xf>
    <xf numFmtId="0" fontId="4" fillId="0" borderId="0" xfId="0" applyFont="1" applyAlignment="1">
      <alignment vertical="center" wrapText="1" readingOrder="1"/>
    </xf>
    <xf numFmtId="0" fontId="4" fillId="0" borderId="0" xfId="0" applyFont="1" applyAlignment="1">
      <alignment vertical="center" readingOrder="1"/>
    </xf>
    <xf numFmtId="0" fontId="8" fillId="0" borderId="0" xfId="0" applyFont="1" applyAlignment="1">
      <alignment horizontal="center"/>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xf>
    <xf numFmtId="0" fontId="4" fillId="2" borderId="26" xfId="0" applyFont="1" applyFill="1" applyBorder="1" applyAlignment="1">
      <alignment horizontal="left" vertical="top"/>
    </xf>
    <xf numFmtId="0" fontId="4" fillId="2" borderId="27" xfId="0" applyFont="1" applyFill="1" applyBorder="1" applyAlignment="1">
      <alignment horizontal="left" vertical="top"/>
    </xf>
    <xf numFmtId="0" fontId="4" fillId="2" borderId="0" xfId="0" applyFont="1" applyFill="1" applyAlignment="1">
      <alignment horizontal="left" vertical="top"/>
    </xf>
    <xf numFmtId="0" fontId="4" fillId="2" borderId="28" xfId="0" applyFont="1" applyFill="1" applyBorder="1" applyAlignment="1">
      <alignment horizontal="left" vertical="top"/>
    </xf>
    <xf numFmtId="0" fontId="8" fillId="0" borderId="27" xfId="0" applyFont="1" applyBorder="1" applyAlignment="1">
      <alignment vertical="top"/>
    </xf>
    <xf numFmtId="0" fontId="8" fillId="0" borderId="0" xfId="0" applyFont="1" applyAlignment="1">
      <alignment vertical="top"/>
    </xf>
    <xf numFmtId="0" fontId="8" fillId="0" borderId="28" xfId="0" applyFont="1" applyBorder="1" applyAlignment="1">
      <alignment vertical="top"/>
    </xf>
    <xf numFmtId="0" fontId="7" fillId="3" borderId="0" xfId="0" applyFont="1" applyFill="1" applyAlignment="1">
      <alignment horizontal="right" vertical="center" wrapText="1" readingOrder="1"/>
    </xf>
    <xf numFmtId="0" fontId="22" fillId="2" borderId="7"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22"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22" fillId="2" borderId="13" xfId="0" applyFont="1" applyFill="1" applyBorder="1" applyAlignment="1">
      <alignment horizontal="left" vertical="center"/>
    </xf>
    <xf numFmtId="0" fontId="22" fillId="2" borderId="14" xfId="0" applyFont="1" applyFill="1" applyBorder="1" applyAlignment="1">
      <alignment horizontal="left" vertical="center"/>
    </xf>
    <xf numFmtId="0" fontId="22" fillId="2" borderId="15" xfId="0" applyFont="1" applyFill="1" applyBorder="1" applyAlignment="1">
      <alignment horizontal="left" vertical="center"/>
    </xf>
    <xf numFmtId="0" fontId="22" fillId="2" borderId="16" xfId="0" applyFont="1" applyFill="1" applyBorder="1" applyAlignment="1">
      <alignment horizontal="left" vertical="center"/>
    </xf>
    <xf numFmtId="0" fontId="22" fillId="2" borderId="17" xfId="0" applyFont="1" applyFill="1" applyBorder="1" applyAlignment="1">
      <alignment horizontal="left" vertical="center"/>
    </xf>
    <xf numFmtId="0" fontId="22" fillId="2" borderId="18" xfId="0" applyFont="1" applyFill="1" applyBorder="1" applyAlignment="1">
      <alignment horizontal="left" vertical="center"/>
    </xf>
    <xf numFmtId="0" fontId="16" fillId="2" borderId="0" xfId="3" applyFont="1" applyFill="1" applyAlignment="1">
      <alignment horizontal="center" vertical="center"/>
    </xf>
    <xf numFmtId="0" fontId="22" fillId="2" borderId="1" xfId="0" applyFont="1" applyFill="1" applyBorder="1" applyAlignment="1">
      <alignment horizontal="lef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4" fillId="0" borderId="0" xfId="0" applyFont="1" applyAlignment="1">
      <alignment horizontal="left" vertical="center" wrapText="1" readingOrder="1"/>
    </xf>
    <xf numFmtId="0" fontId="16" fillId="2" borderId="0" xfId="0" applyFont="1" applyFill="1" applyAlignment="1">
      <alignment horizontal="left" vertical="center"/>
    </xf>
    <xf numFmtId="0" fontId="16" fillId="0" borderId="0" xfId="0" applyFont="1" applyAlignment="1">
      <alignment horizontal="left" vertical="center"/>
    </xf>
    <xf numFmtId="0" fontId="8" fillId="0" borderId="27" xfId="0" applyFont="1" applyBorder="1" applyAlignment="1"/>
    <xf numFmtId="0" fontId="8" fillId="0" borderId="0" xfId="0" applyFont="1" applyAlignment="1"/>
    <xf numFmtId="0" fontId="8" fillId="0" borderId="28" xfId="0" applyFont="1" applyBorder="1" applyAlignment="1"/>
    <xf numFmtId="0" fontId="8" fillId="0" borderId="29" xfId="0" applyFont="1" applyBorder="1" applyAlignment="1"/>
    <xf numFmtId="0" fontId="8" fillId="0" borderId="30" xfId="0" applyFont="1" applyBorder="1" applyAlignment="1"/>
    <xf numFmtId="0" fontId="8" fillId="0" borderId="31" xfId="0" applyFont="1" applyBorder="1" applyAlignment="1"/>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D18B4C"/>
      <color rgb="FF031795"/>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editAs="oneCell">
    <xdr:from>
      <xdr:col>5</xdr:col>
      <xdr:colOff>342900</xdr:colOff>
      <xdr:row>48</xdr:row>
      <xdr:rowOff>171449</xdr:rowOff>
    </xdr:from>
    <xdr:to>
      <xdr:col>16</xdr:col>
      <xdr:colOff>180975</xdr:colOff>
      <xdr:row>50</xdr:row>
      <xdr:rowOff>124992</xdr:rowOff>
    </xdr:to>
    <xdr:pic>
      <xdr:nvPicPr>
        <xdr:cNvPr id="2" name="Picture 1">
          <a:extLst>
            <a:ext uri="{FF2B5EF4-FFF2-40B4-BE49-F238E27FC236}">
              <a16:creationId xmlns:a16="http://schemas.microsoft.com/office/drawing/2014/main" id="{2F543207-507E-313A-903E-9D23C98485C4}"/>
            </a:ext>
          </a:extLst>
        </xdr:cNvPr>
        <xdr:cNvPicPr>
          <a:picLocks noChangeAspect="1"/>
        </xdr:cNvPicPr>
      </xdr:nvPicPr>
      <xdr:blipFill>
        <a:blip xmlns:r="http://schemas.openxmlformats.org/officeDocument/2006/relationships" r:embed="rId3"/>
        <a:stretch>
          <a:fillRect/>
        </a:stretch>
      </xdr:blipFill>
      <xdr:spPr>
        <a:xfrm>
          <a:off x="2876550" y="9324974"/>
          <a:ext cx="6543675" cy="334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125412</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95406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1"/>
  <sheetViews>
    <sheetView topLeftCell="A45" zoomScaleNormal="100" workbookViewId="0">
      <selection activeCell="B5" sqref="B5"/>
    </sheetView>
  </sheetViews>
  <sheetFormatPr defaultColWidth="9.140625" defaultRowHeight="14.25"/>
  <cols>
    <col min="1" max="1" width="1.42578125" style="1" customWidth="1"/>
    <col min="2" max="16384" width="9.140625" style="1"/>
  </cols>
  <sheetData>
    <row r="4" spans="2:23" ht="14.65" thickBot="1"/>
    <row r="5" spans="2:23" ht="15" customHeight="1">
      <c r="B5" s="68" t="s">
        <v>0</v>
      </c>
      <c r="C5" s="69"/>
      <c r="D5" s="69"/>
      <c r="E5" s="69"/>
      <c r="F5" s="69"/>
      <c r="G5" s="69"/>
      <c r="H5" s="69"/>
      <c r="I5" s="69"/>
      <c r="J5" s="69"/>
      <c r="K5" s="69"/>
      <c r="L5" s="69"/>
      <c r="M5" s="69"/>
      <c r="N5" s="69"/>
      <c r="O5" s="69"/>
      <c r="P5" s="69"/>
      <c r="Q5" s="69"/>
      <c r="R5" s="69"/>
      <c r="S5" s="69"/>
      <c r="T5" s="69"/>
      <c r="U5" s="69"/>
      <c r="V5" s="69"/>
      <c r="W5" s="70"/>
    </row>
    <row r="6" spans="2:23">
      <c r="B6" s="71"/>
      <c r="C6" s="72"/>
      <c r="D6" s="72"/>
      <c r="E6" s="72"/>
      <c r="F6" s="72"/>
      <c r="G6" s="72"/>
      <c r="H6" s="72"/>
      <c r="I6" s="72"/>
      <c r="J6" s="72"/>
      <c r="K6" s="72"/>
      <c r="L6" s="72"/>
      <c r="M6" s="72"/>
      <c r="N6" s="72"/>
      <c r="O6" s="72"/>
      <c r="P6" s="72"/>
      <c r="Q6" s="72"/>
      <c r="R6" s="72"/>
      <c r="S6" s="72"/>
      <c r="T6" s="72"/>
      <c r="U6" s="72"/>
      <c r="V6" s="72"/>
      <c r="W6" s="73"/>
    </row>
    <row r="7" spans="2:23">
      <c r="B7" s="71"/>
      <c r="C7" s="72"/>
      <c r="D7" s="72"/>
      <c r="E7" s="72"/>
      <c r="F7" s="72"/>
      <c r="G7" s="72"/>
      <c r="H7" s="72"/>
      <c r="I7" s="72"/>
      <c r="J7" s="72"/>
      <c r="K7" s="72"/>
      <c r="L7" s="72"/>
      <c r="M7" s="72"/>
      <c r="N7" s="72"/>
      <c r="O7" s="72"/>
      <c r="P7" s="72"/>
      <c r="Q7" s="72"/>
      <c r="R7" s="72"/>
      <c r="S7" s="72"/>
      <c r="T7" s="72"/>
      <c r="U7" s="72"/>
      <c r="V7" s="72"/>
      <c r="W7" s="73"/>
    </row>
    <row r="8" spans="2:23">
      <c r="B8" s="71"/>
      <c r="C8" s="72"/>
      <c r="D8" s="72"/>
      <c r="E8" s="72"/>
      <c r="F8" s="72"/>
      <c r="G8" s="72"/>
      <c r="H8" s="72"/>
      <c r="I8" s="72"/>
      <c r="J8" s="72"/>
      <c r="K8" s="72"/>
      <c r="L8" s="72"/>
      <c r="M8" s="72"/>
      <c r="N8" s="72"/>
      <c r="O8" s="72"/>
      <c r="P8" s="72"/>
      <c r="Q8" s="72"/>
      <c r="R8" s="72"/>
      <c r="S8" s="72"/>
      <c r="T8" s="72"/>
      <c r="U8" s="72"/>
      <c r="V8" s="72"/>
      <c r="W8" s="73"/>
    </row>
    <row r="9" spans="2:23">
      <c r="B9" s="71"/>
      <c r="C9" s="72"/>
      <c r="D9" s="72"/>
      <c r="E9" s="72"/>
      <c r="F9" s="72"/>
      <c r="G9" s="72"/>
      <c r="H9" s="72"/>
      <c r="I9" s="72"/>
      <c r="J9" s="72"/>
      <c r="K9" s="72"/>
      <c r="L9" s="72"/>
      <c r="M9" s="72"/>
      <c r="N9" s="72"/>
      <c r="O9" s="72"/>
      <c r="P9" s="72"/>
      <c r="Q9" s="72"/>
      <c r="R9" s="72"/>
      <c r="S9" s="72"/>
      <c r="T9" s="72"/>
      <c r="U9" s="72"/>
      <c r="V9" s="72"/>
      <c r="W9" s="73"/>
    </row>
    <row r="10" spans="2:23">
      <c r="B10" s="71"/>
      <c r="C10" s="72"/>
      <c r="D10" s="72"/>
      <c r="E10" s="72"/>
      <c r="F10" s="72"/>
      <c r="G10" s="72"/>
      <c r="H10" s="72"/>
      <c r="I10" s="72"/>
      <c r="J10" s="72"/>
      <c r="K10" s="72"/>
      <c r="L10" s="72"/>
      <c r="M10" s="72"/>
      <c r="N10" s="72"/>
      <c r="O10" s="72"/>
      <c r="P10" s="72"/>
      <c r="Q10" s="72"/>
      <c r="R10" s="72"/>
      <c r="S10" s="72"/>
      <c r="T10" s="72"/>
      <c r="U10" s="72"/>
      <c r="V10" s="72"/>
      <c r="W10" s="73"/>
    </row>
    <row r="11" spans="2:23">
      <c r="B11" s="71"/>
      <c r="C11" s="72"/>
      <c r="D11" s="72"/>
      <c r="E11" s="72"/>
      <c r="F11" s="72"/>
      <c r="G11" s="72"/>
      <c r="H11" s="72"/>
      <c r="I11" s="72"/>
      <c r="J11" s="72"/>
      <c r="K11" s="72"/>
      <c r="L11" s="72"/>
      <c r="M11" s="72"/>
      <c r="N11" s="72"/>
      <c r="O11" s="72"/>
      <c r="P11" s="72"/>
      <c r="Q11" s="72"/>
      <c r="R11" s="72"/>
      <c r="S11" s="72"/>
      <c r="T11" s="72"/>
      <c r="U11" s="72"/>
      <c r="V11" s="72"/>
      <c r="W11" s="73"/>
    </row>
    <row r="12" spans="2:23">
      <c r="B12" s="71"/>
      <c r="C12" s="72"/>
      <c r="D12" s="72"/>
      <c r="E12" s="72"/>
      <c r="F12" s="72"/>
      <c r="G12" s="72"/>
      <c r="H12" s="72"/>
      <c r="I12" s="72"/>
      <c r="J12" s="72"/>
      <c r="K12" s="72"/>
      <c r="L12" s="72"/>
      <c r="M12" s="72"/>
      <c r="N12" s="72"/>
      <c r="O12" s="72"/>
      <c r="P12" s="72"/>
      <c r="Q12" s="72"/>
      <c r="R12" s="72"/>
      <c r="S12" s="72"/>
      <c r="T12" s="72"/>
      <c r="U12" s="72"/>
      <c r="V12" s="72"/>
      <c r="W12" s="73"/>
    </row>
    <row r="13" spans="2:23">
      <c r="B13" s="71"/>
      <c r="C13" s="72"/>
      <c r="D13" s="72"/>
      <c r="E13" s="72"/>
      <c r="F13" s="72"/>
      <c r="G13" s="72"/>
      <c r="H13" s="72"/>
      <c r="I13" s="72"/>
      <c r="J13" s="72"/>
      <c r="K13" s="72"/>
      <c r="L13" s="72"/>
      <c r="M13" s="72"/>
      <c r="N13" s="72"/>
      <c r="O13" s="72"/>
      <c r="P13" s="72"/>
      <c r="Q13" s="72"/>
      <c r="R13" s="72"/>
      <c r="S13" s="72"/>
      <c r="T13" s="72"/>
      <c r="U13" s="72"/>
      <c r="V13" s="72"/>
      <c r="W13" s="73"/>
    </row>
    <row r="14" spans="2:23">
      <c r="B14" s="71"/>
      <c r="C14" s="72"/>
      <c r="D14" s="72"/>
      <c r="E14" s="72"/>
      <c r="F14" s="72"/>
      <c r="G14" s="72"/>
      <c r="H14" s="72"/>
      <c r="I14" s="72"/>
      <c r="J14" s="72"/>
      <c r="K14" s="72"/>
      <c r="L14" s="72"/>
      <c r="M14" s="72"/>
      <c r="N14" s="72"/>
      <c r="O14" s="72"/>
      <c r="P14" s="72"/>
      <c r="Q14" s="72"/>
      <c r="R14" s="72"/>
      <c r="S14" s="72"/>
      <c r="T14" s="72"/>
      <c r="U14" s="72"/>
      <c r="V14" s="72"/>
      <c r="W14" s="73"/>
    </row>
    <row r="15" spans="2:23">
      <c r="B15" s="71"/>
      <c r="C15" s="72"/>
      <c r="D15" s="72"/>
      <c r="E15" s="72"/>
      <c r="F15" s="72"/>
      <c r="G15" s="72"/>
      <c r="H15" s="72"/>
      <c r="I15" s="72"/>
      <c r="J15" s="72"/>
      <c r="K15" s="72"/>
      <c r="L15" s="72"/>
      <c r="M15" s="72"/>
      <c r="N15" s="72"/>
      <c r="O15" s="72"/>
      <c r="P15" s="72"/>
      <c r="Q15" s="72"/>
      <c r="R15" s="72"/>
      <c r="S15" s="72"/>
      <c r="T15" s="72"/>
      <c r="U15" s="72"/>
      <c r="V15" s="72"/>
      <c r="W15" s="73"/>
    </row>
    <row r="16" spans="2:23">
      <c r="B16" s="71"/>
      <c r="C16" s="72"/>
      <c r="D16" s="72"/>
      <c r="E16" s="72"/>
      <c r="F16" s="72"/>
      <c r="G16" s="72"/>
      <c r="H16" s="72"/>
      <c r="I16" s="72"/>
      <c r="J16" s="72"/>
      <c r="K16" s="72"/>
      <c r="L16" s="72"/>
      <c r="M16" s="72"/>
      <c r="N16" s="72"/>
      <c r="O16" s="72"/>
      <c r="P16" s="72"/>
      <c r="Q16" s="72"/>
      <c r="R16" s="72"/>
      <c r="S16" s="72"/>
      <c r="T16" s="72"/>
      <c r="U16" s="72"/>
      <c r="V16" s="72"/>
      <c r="W16" s="73"/>
    </row>
    <row r="17" spans="2:23">
      <c r="B17" s="71"/>
      <c r="C17" s="72"/>
      <c r="D17" s="72"/>
      <c r="E17" s="72"/>
      <c r="F17" s="72"/>
      <c r="G17" s="72"/>
      <c r="H17" s="72"/>
      <c r="I17" s="72"/>
      <c r="J17" s="72"/>
      <c r="K17" s="72"/>
      <c r="L17" s="72"/>
      <c r="M17" s="72"/>
      <c r="N17" s="72"/>
      <c r="O17" s="72"/>
      <c r="P17" s="72"/>
      <c r="Q17" s="72"/>
      <c r="R17" s="72"/>
      <c r="S17" s="72"/>
      <c r="T17" s="72"/>
      <c r="U17" s="72"/>
      <c r="V17" s="72"/>
      <c r="W17" s="73"/>
    </row>
    <row r="18" spans="2:23">
      <c r="B18" s="71"/>
      <c r="C18" s="72"/>
      <c r="D18" s="72"/>
      <c r="E18" s="72"/>
      <c r="F18" s="72"/>
      <c r="G18" s="72"/>
      <c r="H18" s="72"/>
      <c r="I18" s="72"/>
      <c r="J18" s="72"/>
      <c r="K18" s="72"/>
      <c r="L18" s="72"/>
      <c r="M18" s="72"/>
      <c r="N18" s="72"/>
      <c r="O18" s="72"/>
      <c r="P18" s="72"/>
      <c r="Q18" s="72"/>
      <c r="R18" s="72"/>
      <c r="S18" s="72"/>
      <c r="T18" s="72"/>
      <c r="U18" s="72"/>
      <c r="V18" s="72"/>
      <c r="W18" s="73"/>
    </row>
    <row r="19" spans="2:23">
      <c r="B19" s="71"/>
      <c r="C19" s="72"/>
      <c r="D19" s="72"/>
      <c r="E19" s="72"/>
      <c r="F19" s="72"/>
      <c r="G19" s="72"/>
      <c r="H19" s="72"/>
      <c r="I19" s="72"/>
      <c r="J19" s="72"/>
      <c r="K19" s="72"/>
      <c r="L19" s="72"/>
      <c r="M19" s="72"/>
      <c r="N19" s="72"/>
      <c r="O19" s="72"/>
      <c r="P19" s="72"/>
      <c r="Q19" s="72"/>
      <c r="R19" s="72"/>
      <c r="S19" s="72"/>
      <c r="T19" s="72"/>
      <c r="U19" s="72"/>
      <c r="V19" s="72"/>
      <c r="W19" s="73"/>
    </row>
    <row r="20" spans="2:23">
      <c r="B20" s="71"/>
      <c r="C20" s="72"/>
      <c r="D20" s="72"/>
      <c r="E20" s="72"/>
      <c r="F20" s="72"/>
      <c r="G20" s="72"/>
      <c r="H20" s="72"/>
      <c r="I20" s="72"/>
      <c r="J20" s="72"/>
      <c r="K20" s="72"/>
      <c r="L20" s="72"/>
      <c r="M20" s="72"/>
      <c r="N20" s="72"/>
      <c r="O20" s="72"/>
      <c r="P20" s="72"/>
      <c r="Q20" s="72"/>
      <c r="R20" s="72"/>
      <c r="S20" s="72"/>
      <c r="T20" s="72"/>
      <c r="U20" s="72"/>
      <c r="V20" s="72"/>
      <c r="W20" s="73"/>
    </row>
    <row r="21" spans="2:23">
      <c r="B21" s="71"/>
      <c r="C21" s="72"/>
      <c r="D21" s="72"/>
      <c r="E21" s="72"/>
      <c r="F21" s="72"/>
      <c r="G21" s="72"/>
      <c r="H21" s="72"/>
      <c r="I21" s="72"/>
      <c r="J21" s="72"/>
      <c r="K21" s="72"/>
      <c r="L21" s="72"/>
      <c r="M21" s="72"/>
      <c r="N21" s="72"/>
      <c r="O21" s="72"/>
      <c r="P21" s="72"/>
      <c r="Q21" s="72"/>
      <c r="R21" s="72"/>
      <c r="S21" s="72"/>
      <c r="T21" s="72"/>
      <c r="U21" s="72"/>
      <c r="V21" s="72"/>
      <c r="W21" s="73"/>
    </row>
    <row r="22" spans="2:23">
      <c r="B22" s="71"/>
      <c r="C22" s="72"/>
      <c r="D22" s="72"/>
      <c r="E22" s="72"/>
      <c r="F22" s="72"/>
      <c r="G22" s="72"/>
      <c r="H22" s="72"/>
      <c r="I22" s="72"/>
      <c r="J22" s="72"/>
      <c r="K22" s="72"/>
      <c r="L22" s="72"/>
      <c r="M22" s="72"/>
      <c r="N22" s="72"/>
      <c r="O22" s="72"/>
      <c r="P22" s="72"/>
      <c r="Q22" s="72"/>
      <c r="R22" s="72"/>
      <c r="S22" s="72"/>
      <c r="T22" s="72"/>
      <c r="U22" s="72"/>
      <c r="V22" s="72"/>
      <c r="W22" s="73"/>
    </row>
    <row r="23" spans="2:23">
      <c r="B23" s="71"/>
      <c r="C23" s="72"/>
      <c r="D23" s="72"/>
      <c r="E23" s="72"/>
      <c r="F23" s="72"/>
      <c r="G23" s="72"/>
      <c r="H23" s="72"/>
      <c r="I23" s="72"/>
      <c r="J23" s="72"/>
      <c r="K23" s="72"/>
      <c r="L23" s="72"/>
      <c r="M23" s="72"/>
      <c r="N23" s="72"/>
      <c r="O23" s="72"/>
      <c r="P23" s="72"/>
      <c r="Q23" s="72"/>
      <c r="R23" s="72"/>
      <c r="S23" s="72"/>
      <c r="T23" s="72"/>
      <c r="U23" s="72"/>
      <c r="V23" s="72"/>
      <c r="W23" s="73"/>
    </row>
    <row r="24" spans="2:23">
      <c r="B24" s="71"/>
      <c r="C24" s="72"/>
      <c r="D24" s="72"/>
      <c r="E24" s="72"/>
      <c r="F24" s="72"/>
      <c r="G24" s="72"/>
      <c r="H24" s="72"/>
      <c r="I24" s="72"/>
      <c r="J24" s="72"/>
      <c r="K24" s="72"/>
      <c r="L24" s="72"/>
      <c r="M24" s="72"/>
      <c r="N24" s="72"/>
      <c r="O24" s="72"/>
      <c r="P24" s="72"/>
      <c r="Q24" s="72"/>
      <c r="R24" s="72"/>
      <c r="S24" s="72"/>
      <c r="T24" s="72"/>
      <c r="U24" s="72"/>
      <c r="V24" s="72"/>
      <c r="W24" s="73"/>
    </row>
    <row r="25" spans="2:23">
      <c r="B25" s="74"/>
      <c r="C25" s="75"/>
      <c r="D25" s="75"/>
      <c r="E25" s="75"/>
      <c r="F25" s="75"/>
      <c r="G25" s="75"/>
      <c r="H25" s="75"/>
      <c r="I25" s="75"/>
      <c r="J25" s="75"/>
      <c r="K25" s="75"/>
      <c r="L25" s="75"/>
      <c r="M25" s="75"/>
      <c r="N25" s="75"/>
      <c r="O25" s="75"/>
      <c r="P25" s="75"/>
      <c r="Q25" s="75"/>
      <c r="R25" s="75"/>
      <c r="S25" s="75"/>
      <c r="T25" s="75"/>
      <c r="U25" s="75"/>
      <c r="V25" s="75"/>
      <c r="W25" s="76"/>
    </row>
    <row r="26" spans="2:23">
      <c r="B26" s="74"/>
      <c r="C26" s="75"/>
      <c r="D26" s="75"/>
      <c r="E26" s="75"/>
      <c r="F26" s="75"/>
      <c r="G26" s="75"/>
      <c r="H26" s="75"/>
      <c r="I26" s="75"/>
      <c r="J26" s="75"/>
      <c r="K26" s="75"/>
      <c r="L26" s="75"/>
      <c r="M26" s="75"/>
      <c r="N26" s="75"/>
      <c r="O26" s="75"/>
      <c r="P26" s="75"/>
      <c r="Q26" s="75"/>
      <c r="R26" s="75"/>
      <c r="S26" s="75"/>
      <c r="T26" s="75"/>
      <c r="U26" s="75"/>
      <c r="V26" s="75"/>
      <c r="W26" s="76"/>
    </row>
    <row r="27" spans="2:23">
      <c r="B27" s="74"/>
      <c r="C27" s="75"/>
      <c r="D27" s="75"/>
      <c r="E27" s="75"/>
      <c r="F27" s="75"/>
      <c r="G27" s="75"/>
      <c r="H27" s="75"/>
      <c r="I27" s="75"/>
      <c r="J27" s="75"/>
      <c r="K27" s="75"/>
      <c r="L27" s="75"/>
      <c r="M27" s="75"/>
      <c r="N27" s="75"/>
      <c r="O27" s="75"/>
      <c r="P27" s="75"/>
      <c r="Q27" s="75"/>
      <c r="R27" s="75"/>
      <c r="S27" s="75"/>
      <c r="T27" s="75"/>
      <c r="U27" s="75"/>
      <c r="V27" s="75"/>
      <c r="W27" s="76"/>
    </row>
    <row r="28" spans="2:23">
      <c r="B28" s="74"/>
      <c r="C28" s="75"/>
      <c r="D28" s="75"/>
      <c r="E28" s="75"/>
      <c r="F28" s="75"/>
      <c r="G28" s="75"/>
      <c r="H28" s="75"/>
      <c r="I28" s="75"/>
      <c r="J28" s="75"/>
      <c r="K28" s="75"/>
      <c r="L28" s="75"/>
      <c r="M28" s="75"/>
      <c r="N28" s="75"/>
      <c r="O28" s="75"/>
      <c r="P28" s="75"/>
      <c r="Q28" s="75"/>
      <c r="R28" s="75"/>
      <c r="S28" s="75"/>
      <c r="T28" s="75"/>
      <c r="U28" s="75"/>
      <c r="V28" s="75"/>
      <c r="W28" s="76"/>
    </row>
    <row r="29" spans="2:23">
      <c r="B29" s="74"/>
      <c r="C29" s="75"/>
      <c r="D29" s="75"/>
      <c r="E29" s="75"/>
      <c r="F29" s="75"/>
      <c r="G29" s="75"/>
      <c r="H29" s="75"/>
      <c r="I29" s="75"/>
      <c r="J29" s="75"/>
      <c r="K29" s="75"/>
      <c r="L29" s="75"/>
      <c r="M29" s="75"/>
      <c r="N29" s="75"/>
      <c r="O29" s="75"/>
      <c r="P29" s="75"/>
      <c r="Q29" s="75"/>
      <c r="R29" s="75"/>
      <c r="S29" s="75"/>
      <c r="T29" s="75"/>
      <c r="U29" s="75"/>
      <c r="V29" s="75"/>
      <c r="W29" s="76"/>
    </row>
    <row r="30" spans="2:23">
      <c r="B30" s="74"/>
      <c r="C30" s="75"/>
      <c r="D30" s="75"/>
      <c r="E30" s="75"/>
      <c r="F30" s="75"/>
      <c r="G30" s="75"/>
      <c r="H30" s="75"/>
      <c r="I30" s="75"/>
      <c r="J30" s="75"/>
      <c r="K30" s="75"/>
      <c r="L30" s="75"/>
      <c r="M30" s="75"/>
      <c r="N30" s="75"/>
      <c r="O30" s="75"/>
      <c r="P30" s="75"/>
      <c r="Q30" s="75"/>
      <c r="R30" s="75"/>
      <c r="S30" s="75"/>
      <c r="T30" s="75"/>
      <c r="U30" s="75"/>
      <c r="V30" s="75"/>
      <c r="W30" s="76"/>
    </row>
    <row r="31" spans="2:23">
      <c r="B31" s="74"/>
      <c r="C31" s="75"/>
      <c r="D31" s="75"/>
      <c r="E31" s="75"/>
      <c r="F31" s="75"/>
      <c r="G31" s="75"/>
      <c r="H31" s="75"/>
      <c r="I31" s="75"/>
      <c r="J31" s="75"/>
      <c r="K31" s="75"/>
      <c r="L31" s="75"/>
      <c r="M31" s="75"/>
      <c r="N31" s="75"/>
      <c r="O31" s="75"/>
      <c r="P31" s="75"/>
      <c r="Q31" s="75"/>
      <c r="R31" s="75"/>
      <c r="S31" s="75"/>
      <c r="T31" s="75"/>
      <c r="U31" s="75"/>
      <c r="V31" s="75"/>
      <c r="W31" s="76"/>
    </row>
    <row r="32" spans="2:23">
      <c r="B32" s="74"/>
      <c r="C32" s="75"/>
      <c r="D32" s="75"/>
      <c r="E32" s="75"/>
      <c r="F32" s="75"/>
      <c r="G32" s="75"/>
      <c r="H32" s="75"/>
      <c r="I32" s="75"/>
      <c r="J32" s="75"/>
      <c r="K32" s="75"/>
      <c r="L32" s="75"/>
      <c r="M32" s="75"/>
      <c r="N32" s="75"/>
      <c r="O32" s="75"/>
      <c r="P32" s="75"/>
      <c r="Q32" s="75"/>
      <c r="R32" s="75"/>
      <c r="S32" s="75"/>
      <c r="T32" s="75"/>
      <c r="U32" s="75"/>
      <c r="V32" s="75"/>
      <c r="W32" s="76"/>
    </row>
    <row r="33" spans="2:23">
      <c r="B33" s="74"/>
      <c r="C33" s="75"/>
      <c r="D33" s="75"/>
      <c r="E33" s="75"/>
      <c r="F33" s="75"/>
      <c r="G33" s="75"/>
      <c r="H33" s="75"/>
      <c r="I33" s="75"/>
      <c r="J33" s="75"/>
      <c r="K33" s="75"/>
      <c r="L33" s="75"/>
      <c r="M33" s="75"/>
      <c r="N33" s="75"/>
      <c r="O33" s="75"/>
      <c r="P33" s="75"/>
      <c r="Q33" s="75"/>
      <c r="R33" s="75"/>
      <c r="S33" s="75"/>
      <c r="T33" s="75"/>
      <c r="U33" s="75"/>
      <c r="V33" s="75"/>
      <c r="W33" s="76"/>
    </row>
    <row r="34" spans="2:23">
      <c r="B34" s="102"/>
      <c r="C34" s="103"/>
      <c r="D34" s="103"/>
      <c r="E34" s="103"/>
      <c r="F34" s="103"/>
      <c r="G34" s="103"/>
      <c r="H34" s="103"/>
      <c r="I34" s="103"/>
      <c r="J34" s="103"/>
      <c r="K34" s="103"/>
      <c r="L34" s="103"/>
      <c r="M34" s="103"/>
      <c r="N34" s="103"/>
      <c r="O34" s="103"/>
      <c r="P34" s="103"/>
      <c r="Q34" s="103"/>
      <c r="R34" s="103"/>
      <c r="S34" s="103"/>
      <c r="T34" s="103"/>
      <c r="U34" s="103"/>
      <c r="V34" s="103"/>
      <c r="W34" s="104"/>
    </row>
    <row r="35" spans="2:23">
      <c r="B35" s="102"/>
      <c r="C35" s="103"/>
      <c r="D35" s="103"/>
      <c r="E35" s="103"/>
      <c r="F35" s="103"/>
      <c r="G35" s="103"/>
      <c r="H35" s="103"/>
      <c r="I35" s="103"/>
      <c r="J35" s="103"/>
      <c r="K35" s="103"/>
      <c r="L35" s="103"/>
      <c r="M35" s="103"/>
      <c r="N35" s="103"/>
      <c r="O35" s="103"/>
      <c r="P35" s="103"/>
      <c r="Q35" s="103"/>
      <c r="R35" s="103"/>
      <c r="S35" s="103"/>
      <c r="T35" s="103"/>
      <c r="U35" s="103"/>
      <c r="V35" s="103"/>
      <c r="W35" s="104"/>
    </row>
    <row r="36" spans="2:23">
      <c r="B36" s="102"/>
      <c r="C36" s="103"/>
      <c r="D36" s="103"/>
      <c r="E36" s="103"/>
      <c r="F36" s="103"/>
      <c r="G36" s="103"/>
      <c r="H36" s="103"/>
      <c r="I36" s="103"/>
      <c r="J36" s="103"/>
      <c r="K36" s="103"/>
      <c r="L36" s="103"/>
      <c r="M36" s="103"/>
      <c r="N36" s="103"/>
      <c r="O36" s="103"/>
      <c r="P36" s="103"/>
      <c r="Q36" s="103"/>
      <c r="R36" s="103"/>
      <c r="S36" s="103"/>
      <c r="T36" s="103"/>
      <c r="U36" s="103"/>
      <c r="V36" s="103"/>
      <c r="W36" s="104"/>
    </row>
    <row r="37" spans="2:23">
      <c r="B37" s="102"/>
      <c r="C37" s="103"/>
      <c r="D37" s="103"/>
      <c r="E37" s="103"/>
      <c r="F37" s="103"/>
      <c r="G37" s="103"/>
      <c r="H37" s="103"/>
      <c r="I37" s="103"/>
      <c r="J37" s="103"/>
      <c r="K37" s="103"/>
      <c r="L37" s="103"/>
      <c r="M37" s="103"/>
      <c r="N37" s="103"/>
      <c r="O37" s="103"/>
      <c r="P37" s="103"/>
      <c r="Q37" s="103"/>
      <c r="R37" s="103"/>
      <c r="S37" s="103"/>
      <c r="T37" s="103"/>
      <c r="U37" s="103"/>
      <c r="V37" s="103"/>
      <c r="W37" s="104"/>
    </row>
    <row r="38" spans="2:23">
      <c r="B38" s="102"/>
      <c r="C38" s="103"/>
      <c r="D38" s="103"/>
      <c r="E38" s="103"/>
      <c r="F38" s="103"/>
      <c r="G38" s="103"/>
      <c r="H38" s="103"/>
      <c r="I38" s="103"/>
      <c r="J38" s="103"/>
      <c r="K38" s="103"/>
      <c r="L38" s="103"/>
      <c r="M38" s="103"/>
      <c r="N38" s="103"/>
      <c r="O38" s="103"/>
      <c r="P38" s="103"/>
      <c r="Q38" s="103"/>
      <c r="R38" s="103"/>
      <c r="S38" s="103"/>
      <c r="T38" s="103"/>
      <c r="U38" s="103"/>
      <c r="V38" s="103"/>
      <c r="W38" s="104"/>
    </row>
    <row r="39" spans="2:23">
      <c r="B39" s="102"/>
      <c r="C39" s="103"/>
      <c r="D39" s="103"/>
      <c r="E39" s="103"/>
      <c r="F39" s="103"/>
      <c r="G39" s="103"/>
      <c r="H39" s="103"/>
      <c r="I39" s="103"/>
      <c r="J39" s="103"/>
      <c r="K39" s="103"/>
      <c r="L39" s="103"/>
      <c r="M39" s="103"/>
      <c r="N39" s="103"/>
      <c r="O39" s="103"/>
      <c r="P39" s="103"/>
      <c r="Q39" s="103"/>
      <c r="R39" s="103"/>
      <c r="S39" s="103"/>
      <c r="T39" s="103"/>
      <c r="U39" s="103"/>
      <c r="V39" s="103"/>
      <c r="W39" s="104"/>
    </row>
    <row r="40" spans="2:23">
      <c r="B40" s="102"/>
      <c r="C40" s="103"/>
      <c r="D40" s="103"/>
      <c r="E40" s="103"/>
      <c r="F40" s="103"/>
      <c r="G40" s="103"/>
      <c r="H40" s="103"/>
      <c r="I40" s="103"/>
      <c r="J40" s="103"/>
      <c r="K40" s="103"/>
      <c r="L40" s="103"/>
      <c r="M40" s="103"/>
      <c r="N40" s="103"/>
      <c r="O40" s="103"/>
      <c r="P40" s="103"/>
      <c r="Q40" s="103"/>
      <c r="R40" s="103"/>
      <c r="S40" s="103"/>
      <c r="T40" s="103"/>
      <c r="U40" s="103"/>
      <c r="V40" s="103"/>
      <c r="W40" s="104"/>
    </row>
    <row r="41" spans="2:23">
      <c r="B41" s="102"/>
      <c r="C41" s="103"/>
      <c r="D41" s="103"/>
      <c r="E41" s="103"/>
      <c r="F41" s="103"/>
      <c r="G41" s="103"/>
      <c r="H41" s="103"/>
      <c r="I41" s="103"/>
      <c r="J41" s="103"/>
      <c r="K41" s="103"/>
      <c r="L41" s="103"/>
      <c r="M41" s="103"/>
      <c r="N41" s="103"/>
      <c r="O41" s="103"/>
      <c r="P41" s="103"/>
      <c r="Q41" s="103"/>
      <c r="R41" s="103"/>
      <c r="S41" s="103"/>
      <c r="T41" s="103"/>
      <c r="U41" s="103"/>
      <c r="V41" s="103"/>
      <c r="W41" s="104"/>
    </row>
    <row r="42" spans="2:23">
      <c r="B42" s="102"/>
      <c r="C42" s="103"/>
      <c r="D42" s="103"/>
      <c r="E42" s="103"/>
      <c r="F42" s="103"/>
      <c r="G42" s="103"/>
      <c r="H42" s="103"/>
      <c r="I42" s="103"/>
      <c r="J42" s="103"/>
      <c r="K42" s="103"/>
      <c r="L42" s="103"/>
      <c r="M42" s="103"/>
      <c r="N42" s="103"/>
      <c r="O42" s="103"/>
      <c r="P42" s="103"/>
      <c r="Q42" s="103"/>
      <c r="R42" s="103"/>
      <c r="S42" s="103"/>
      <c r="T42" s="103"/>
      <c r="U42" s="103"/>
      <c r="V42" s="103"/>
      <c r="W42" s="104"/>
    </row>
    <row r="43" spans="2:23">
      <c r="B43" s="102"/>
      <c r="C43" s="103"/>
      <c r="D43" s="103"/>
      <c r="E43" s="103"/>
      <c r="F43" s="103"/>
      <c r="G43" s="103"/>
      <c r="H43" s="103"/>
      <c r="I43" s="103"/>
      <c r="J43" s="103"/>
      <c r="K43" s="103"/>
      <c r="L43" s="103"/>
      <c r="M43" s="103"/>
      <c r="N43" s="103"/>
      <c r="O43" s="103"/>
      <c r="P43" s="103"/>
      <c r="Q43" s="103"/>
      <c r="R43" s="103"/>
      <c r="S43" s="103"/>
      <c r="T43" s="103"/>
      <c r="U43" s="103"/>
      <c r="V43" s="103"/>
      <c r="W43" s="104"/>
    </row>
    <row r="44" spans="2:23">
      <c r="B44" s="102"/>
      <c r="C44" s="103"/>
      <c r="D44" s="103"/>
      <c r="E44" s="103"/>
      <c r="F44" s="103"/>
      <c r="G44" s="103"/>
      <c r="H44" s="103"/>
      <c r="I44" s="103"/>
      <c r="J44" s="103"/>
      <c r="K44" s="103"/>
      <c r="L44" s="103"/>
      <c r="M44" s="103"/>
      <c r="N44" s="103"/>
      <c r="O44" s="103"/>
      <c r="P44" s="103"/>
      <c r="Q44" s="103"/>
      <c r="R44" s="103"/>
      <c r="S44" s="103"/>
      <c r="T44" s="103"/>
      <c r="U44" s="103"/>
      <c r="V44" s="103"/>
      <c r="W44" s="104"/>
    </row>
    <row r="45" spans="2:23">
      <c r="B45" s="102"/>
      <c r="C45" s="103"/>
      <c r="D45" s="103"/>
      <c r="E45" s="103"/>
      <c r="F45" s="103"/>
      <c r="G45" s="103"/>
      <c r="H45" s="103"/>
      <c r="I45" s="103"/>
      <c r="J45" s="103"/>
      <c r="K45" s="103"/>
      <c r="L45" s="103"/>
      <c r="M45" s="103"/>
      <c r="N45" s="103"/>
      <c r="O45" s="103"/>
      <c r="P45" s="103"/>
      <c r="Q45" s="103"/>
      <c r="R45" s="103"/>
      <c r="S45" s="103"/>
      <c r="T45" s="103"/>
      <c r="U45" s="103"/>
      <c r="V45" s="103"/>
      <c r="W45" s="104"/>
    </row>
    <row r="46" spans="2:23">
      <c r="B46" s="102"/>
      <c r="C46" s="103"/>
      <c r="D46" s="103"/>
      <c r="E46" s="103"/>
      <c r="F46" s="103"/>
      <c r="G46" s="103"/>
      <c r="H46" s="103"/>
      <c r="I46" s="103"/>
      <c r="J46" s="103"/>
      <c r="K46" s="103"/>
      <c r="L46" s="103"/>
      <c r="M46" s="103"/>
      <c r="N46" s="103"/>
      <c r="O46" s="103"/>
      <c r="P46" s="103"/>
      <c r="Q46" s="103"/>
      <c r="R46" s="103"/>
      <c r="S46" s="103"/>
      <c r="T46" s="103"/>
      <c r="U46" s="103"/>
      <c r="V46" s="103"/>
      <c r="W46" s="104"/>
    </row>
    <row r="47" spans="2:23">
      <c r="B47" s="102"/>
      <c r="C47" s="103"/>
      <c r="D47" s="103"/>
      <c r="E47" s="103"/>
      <c r="F47" s="103"/>
      <c r="G47" s="103"/>
      <c r="H47" s="103"/>
      <c r="I47" s="103"/>
      <c r="J47" s="103"/>
      <c r="K47" s="103"/>
      <c r="L47" s="103"/>
      <c r="M47" s="103"/>
      <c r="N47" s="103"/>
      <c r="O47" s="103"/>
      <c r="P47" s="103"/>
      <c r="Q47" s="103"/>
      <c r="R47" s="103"/>
      <c r="S47" s="103"/>
      <c r="T47" s="103"/>
      <c r="U47" s="103"/>
      <c r="V47" s="103"/>
      <c r="W47" s="104"/>
    </row>
    <row r="48" spans="2:23">
      <c r="B48" s="102"/>
      <c r="C48" s="103"/>
      <c r="D48" s="103"/>
      <c r="E48" s="103"/>
      <c r="F48" s="103"/>
      <c r="G48" s="103"/>
      <c r="H48" s="103"/>
      <c r="I48" s="103"/>
      <c r="J48" s="103"/>
      <c r="K48" s="103"/>
      <c r="L48" s="103"/>
      <c r="M48" s="103"/>
      <c r="N48" s="103"/>
      <c r="O48" s="103"/>
      <c r="P48" s="103"/>
      <c r="Q48" s="103"/>
      <c r="R48" s="103"/>
      <c r="S48" s="103"/>
      <c r="T48" s="103"/>
      <c r="U48" s="103"/>
      <c r="V48" s="103"/>
      <c r="W48" s="104"/>
    </row>
    <row r="49" spans="2:23">
      <c r="B49" s="102"/>
      <c r="C49" s="103"/>
      <c r="D49" s="103"/>
      <c r="E49" s="103"/>
      <c r="F49" s="103"/>
      <c r="G49" s="103"/>
      <c r="H49" s="103"/>
      <c r="I49" s="103"/>
      <c r="J49" s="103"/>
      <c r="K49" s="103"/>
      <c r="L49" s="103"/>
      <c r="M49" s="103"/>
      <c r="N49" s="103"/>
      <c r="O49" s="103"/>
      <c r="P49" s="103"/>
      <c r="Q49" s="103"/>
      <c r="R49" s="103"/>
      <c r="S49" s="103"/>
      <c r="T49" s="103"/>
      <c r="U49" s="103"/>
      <c r="V49" s="103"/>
      <c r="W49" s="104"/>
    </row>
    <row r="50" spans="2:23">
      <c r="B50" s="102"/>
      <c r="C50" s="103"/>
      <c r="D50" s="103"/>
      <c r="E50" s="103"/>
      <c r="F50" s="103"/>
      <c r="G50" s="103"/>
      <c r="H50" s="103"/>
      <c r="I50" s="103"/>
      <c r="J50" s="103"/>
      <c r="K50" s="103"/>
      <c r="L50" s="103"/>
      <c r="M50" s="103"/>
      <c r="N50" s="103"/>
      <c r="O50" s="103"/>
      <c r="P50" s="103"/>
      <c r="Q50" s="103"/>
      <c r="R50" s="103"/>
      <c r="S50" s="103"/>
      <c r="T50" s="103"/>
      <c r="U50" s="103"/>
      <c r="V50" s="103"/>
      <c r="W50" s="104"/>
    </row>
    <row r="51" spans="2:23">
      <c r="B51" s="102"/>
      <c r="C51" s="103"/>
      <c r="D51" s="103"/>
      <c r="E51" s="103"/>
      <c r="F51" s="103"/>
      <c r="G51" s="103"/>
      <c r="H51" s="103"/>
      <c r="I51" s="103"/>
      <c r="J51" s="103"/>
      <c r="K51" s="103"/>
      <c r="L51" s="103"/>
      <c r="M51" s="103"/>
      <c r="N51" s="103"/>
      <c r="O51" s="103"/>
      <c r="P51" s="103"/>
      <c r="Q51" s="103"/>
      <c r="R51" s="103"/>
      <c r="S51" s="103"/>
      <c r="T51" s="103"/>
      <c r="U51" s="103"/>
      <c r="V51" s="103"/>
      <c r="W51" s="104"/>
    </row>
    <row r="52" spans="2:23">
      <c r="B52" s="102"/>
      <c r="C52" s="103"/>
      <c r="D52" s="103"/>
      <c r="E52" s="103"/>
      <c r="F52" s="103"/>
      <c r="G52" s="103"/>
      <c r="H52" s="103"/>
      <c r="I52" s="103"/>
      <c r="J52" s="103"/>
      <c r="K52" s="103"/>
      <c r="L52" s="103"/>
      <c r="M52" s="103"/>
      <c r="N52" s="103"/>
      <c r="O52" s="103"/>
      <c r="P52" s="103"/>
      <c r="Q52" s="103"/>
      <c r="R52" s="103"/>
      <c r="S52" s="103"/>
      <c r="T52" s="103"/>
      <c r="U52" s="103"/>
      <c r="V52" s="103"/>
      <c r="W52" s="104"/>
    </row>
    <row r="53" spans="2:23">
      <c r="B53" s="102"/>
      <c r="C53" s="103"/>
      <c r="D53" s="103"/>
      <c r="E53" s="103"/>
      <c r="F53" s="103"/>
      <c r="G53" s="103"/>
      <c r="H53" s="103"/>
      <c r="I53" s="103"/>
      <c r="J53" s="103"/>
      <c r="K53" s="103"/>
      <c r="L53" s="103"/>
      <c r="M53" s="103"/>
      <c r="N53" s="103"/>
      <c r="O53" s="103"/>
      <c r="P53" s="103"/>
      <c r="Q53" s="103"/>
      <c r="R53" s="103"/>
      <c r="S53" s="103"/>
      <c r="T53" s="103"/>
      <c r="U53" s="103"/>
      <c r="V53" s="103"/>
      <c r="W53" s="104"/>
    </row>
    <row r="54" spans="2:23" ht="14.65" thickBot="1">
      <c r="B54" s="105"/>
      <c r="C54" s="106"/>
      <c r="D54" s="106"/>
      <c r="E54" s="106"/>
      <c r="F54" s="106"/>
      <c r="G54" s="106"/>
      <c r="H54" s="106"/>
      <c r="I54" s="106"/>
      <c r="J54" s="106"/>
      <c r="K54" s="106"/>
      <c r="L54" s="106"/>
      <c r="M54" s="106"/>
      <c r="N54" s="106"/>
      <c r="O54" s="106"/>
      <c r="P54" s="106"/>
      <c r="Q54" s="106"/>
      <c r="R54" s="106"/>
      <c r="S54" s="106"/>
      <c r="T54" s="106"/>
      <c r="U54" s="106"/>
      <c r="V54" s="106"/>
      <c r="W54" s="107"/>
    </row>
    <row r="61" spans="2:23">
      <c r="D61" s="3"/>
      <c r="E61" s="3"/>
      <c r="F61" s="3"/>
      <c r="G61" s="3"/>
      <c r="H61" s="3"/>
      <c r="I61" s="3"/>
      <c r="J61" s="3"/>
      <c r="K61" s="3"/>
      <c r="L61" s="3"/>
      <c r="M61" s="3"/>
      <c r="N61" s="3"/>
      <c r="O61" s="3"/>
      <c r="P61" s="3"/>
      <c r="Q61" s="3"/>
      <c r="R61" s="23"/>
      <c r="S61" s="23"/>
      <c r="T61" s="23"/>
    </row>
  </sheetData>
  <mergeCells count="1">
    <mergeCell ref="B5:W54"/>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54"/>
  <sheetViews>
    <sheetView showGridLines="0" tabSelected="1" topLeftCell="A18" zoomScale="130" zoomScaleNormal="130" workbookViewId="0">
      <selection activeCell="F62" sqref="F62"/>
    </sheetView>
  </sheetViews>
  <sheetFormatPr defaultColWidth="9.140625" defaultRowHeight="13.5"/>
  <cols>
    <col min="1" max="1" width="1.42578125" style="6" customWidth="1"/>
    <col min="2" max="2" width="37.7109375" style="6" customWidth="1"/>
    <col min="3" max="9" width="12.140625" style="6" customWidth="1"/>
    <col min="10" max="12" width="11.85546875" style="6" customWidth="1"/>
    <col min="13" max="16384" width="9.140625" style="6"/>
  </cols>
  <sheetData>
    <row r="1" spans="2:11" ht="14.25" customHeight="1">
      <c r="C1" s="92" t="s">
        <v>1</v>
      </c>
      <c r="D1" s="92"/>
      <c r="E1" s="92"/>
      <c r="F1" s="92"/>
      <c r="G1" s="92"/>
      <c r="H1" s="92"/>
      <c r="I1" s="92"/>
      <c r="J1" s="92"/>
      <c r="K1" s="92"/>
    </row>
    <row r="2" spans="2:11" ht="14.25" customHeight="1">
      <c r="C2" s="92"/>
      <c r="D2" s="92"/>
      <c r="E2" s="92"/>
      <c r="F2" s="92"/>
      <c r="G2" s="92"/>
      <c r="H2" s="92"/>
      <c r="I2" s="92"/>
      <c r="J2" s="92"/>
      <c r="K2" s="92"/>
    </row>
    <row r="3" spans="2:11" ht="14.25" customHeight="1">
      <c r="C3" s="92"/>
      <c r="D3" s="92"/>
      <c r="E3" s="92"/>
      <c r="F3" s="92"/>
      <c r="G3" s="92"/>
      <c r="H3" s="92"/>
      <c r="I3" s="92"/>
      <c r="J3" s="92"/>
      <c r="K3" s="92"/>
    </row>
    <row r="5" spans="2:11" ht="23.25">
      <c r="B5" s="22" t="s">
        <v>2</v>
      </c>
      <c r="C5" s="21" t="s">
        <v>3</v>
      </c>
      <c r="D5" s="21" t="s">
        <v>4</v>
      </c>
      <c r="E5" s="21" t="s">
        <v>5</v>
      </c>
      <c r="F5" s="21" t="s">
        <v>6</v>
      </c>
      <c r="G5" s="21" t="s">
        <v>7</v>
      </c>
      <c r="H5" s="21" t="s">
        <v>8</v>
      </c>
      <c r="I5" s="21" t="s">
        <v>9</v>
      </c>
      <c r="J5" s="21" t="s">
        <v>10</v>
      </c>
    </row>
    <row r="6" spans="2:11" ht="16.5" customHeight="1">
      <c r="B6" s="35" t="s">
        <v>11</v>
      </c>
      <c r="C6" s="38">
        <v>389</v>
      </c>
      <c r="D6" s="45">
        <v>19.100000000000001</v>
      </c>
      <c r="E6" s="47">
        <v>1185</v>
      </c>
      <c r="F6" s="57">
        <v>15.3</v>
      </c>
      <c r="G6" s="61">
        <v>30.3</v>
      </c>
      <c r="H6" s="61">
        <v>6.9</v>
      </c>
      <c r="I6" s="50"/>
      <c r="J6" s="50"/>
    </row>
    <row r="7" spans="2:11" ht="15.75" customHeight="1">
      <c r="B7" s="35" t="s">
        <v>12</v>
      </c>
      <c r="C7" s="39">
        <f>ROUND(394*22.0462,0)</f>
        <v>8686</v>
      </c>
      <c r="D7" s="39">
        <f>ROUND(1098*22.0462,0)</f>
        <v>24207</v>
      </c>
      <c r="E7" s="40" t="s">
        <v>13</v>
      </c>
      <c r="F7" s="40" t="s">
        <v>13</v>
      </c>
      <c r="G7" s="39">
        <f>C39</f>
        <v>123</v>
      </c>
      <c r="H7" s="39">
        <f>'H1 23 Simplified earnings by BU'!D54</f>
        <v>287</v>
      </c>
      <c r="I7" s="50"/>
      <c r="J7" s="50"/>
    </row>
    <row r="8" spans="2:11" ht="18" customHeight="1">
      <c r="B8" s="35" t="s">
        <v>14</v>
      </c>
      <c r="C8" s="40" t="s">
        <v>13</v>
      </c>
      <c r="D8" s="41">
        <f>D10-D7</f>
        <v>-4277</v>
      </c>
      <c r="E8" s="40" t="s">
        <v>13</v>
      </c>
      <c r="F8" s="40" t="s">
        <v>13</v>
      </c>
      <c r="G8" s="39">
        <f>SUM(C42:C44)</f>
        <v>4</v>
      </c>
      <c r="H8" s="41">
        <v>-19</v>
      </c>
      <c r="I8" s="50"/>
      <c r="J8" s="50"/>
    </row>
    <row r="9" spans="2:11" ht="18" customHeight="1">
      <c r="B9" s="35" t="s">
        <v>15</v>
      </c>
      <c r="C9" s="41">
        <f>C10-C7</f>
        <v>-22</v>
      </c>
      <c r="D9" s="40" t="s">
        <v>13</v>
      </c>
      <c r="E9" s="40" t="s">
        <v>13</v>
      </c>
      <c r="F9" s="40" t="s">
        <v>13</v>
      </c>
      <c r="G9" s="41">
        <f>SUM(C40:C41)</f>
        <v>-22</v>
      </c>
      <c r="H9" s="40" t="s">
        <v>13</v>
      </c>
      <c r="I9" s="50"/>
      <c r="J9" s="50"/>
    </row>
    <row r="10" spans="2:11" ht="18" customHeight="1">
      <c r="B10" s="36" t="s">
        <v>16</v>
      </c>
      <c r="C10" s="42">
        <f>ROUND(393*22.0462,0)</f>
        <v>8664</v>
      </c>
      <c r="D10" s="42">
        <f>ROUND(904*22.0462,0)</f>
        <v>19930</v>
      </c>
      <c r="E10" s="55">
        <f>ROUND(E32,0)</f>
        <v>1983</v>
      </c>
      <c r="F10" s="58">
        <v>142</v>
      </c>
      <c r="G10" s="42">
        <f>SUM(G7:G9)</f>
        <v>105</v>
      </c>
      <c r="H10" s="42">
        <f>SUM(H7:H9)</f>
        <v>268</v>
      </c>
      <c r="I10" s="63"/>
      <c r="J10" s="63"/>
    </row>
    <row r="11" spans="2:11" ht="18" customHeight="1">
      <c r="B11" s="35" t="s">
        <v>17</v>
      </c>
      <c r="C11" s="39">
        <f>ROUND(179*22.0462,0)</f>
        <v>3946</v>
      </c>
      <c r="D11" s="39">
        <f>ROUND(550*22.0462,0)</f>
        <v>12125</v>
      </c>
      <c r="E11" s="48">
        <v>993</v>
      </c>
      <c r="F11" s="59">
        <v>63</v>
      </c>
      <c r="G11" s="39">
        <v>36</v>
      </c>
      <c r="H11" s="39">
        <v>135</v>
      </c>
      <c r="I11" s="50"/>
      <c r="J11" s="50"/>
    </row>
    <row r="12" spans="2:11" ht="18" customHeight="1">
      <c r="B12" s="35" t="s">
        <v>18</v>
      </c>
      <c r="C12" s="40">
        <v>0</v>
      </c>
      <c r="D12" s="39">
        <v>117</v>
      </c>
      <c r="E12" s="48">
        <v>49</v>
      </c>
      <c r="F12" s="59">
        <v>4</v>
      </c>
      <c r="G12" s="39">
        <v>3</v>
      </c>
      <c r="H12" s="39">
        <v>59</v>
      </c>
      <c r="I12" s="50"/>
      <c r="J12" s="50"/>
    </row>
    <row r="13" spans="2:11" ht="20.25" customHeight="1">
      <c r="B13" s="35" t="s">
        <v>19</v>
      </c>
      <c r="C13" s="39">
        <v>883</v>
      </c>
      <c r="D13" s="39">
        <v>1928.84</v>
      </c>
      <c r="E13" s="56">
        <v>200.07</v>
      </c>
      <c r="F13" s="59">
        <v>28.87</v>
      </c>
      <c r="G13" s="39">
        <v>7.42</v>
      </c>
      <c r="H13" s="41">
        <v>-15.13</v>
      </c>
      <c r="I13" s="50"/>
      <c r="J13" s="50"/>
    </row>
    <row r="14" spans="2:11" ht="18" customHeight="1">
      <c r="B14" s="36" t="s">
        <v>20</v>
      </c>
      <c r="C14" s="42">
        <f t="shared" ref="C14:H14" si="0">C10-C11-C12-C13</f>
        <v>3835</v>
      </c>
      <c r="D14" s="42">
        <f t="shared" si="0"/>
        <v>5759.16</v>
      </c>
      <c r="E14" s="55">
        <f t="shared" si="0"/>
        <v>740.93000000000006</v>
      </c>
      <c r="F14" s="58">
        <f t="shared" si="0"/>
        <v>46.129999999999995</v>
      </c>
      <c r="G14" s="42">
        <f t="shared" si="0"/>
        <v>58.58</v>
      </c>
      <c r="H14" s="42">
        <f t="shared" si="0"/>
        <v>89.13</v>
      </c>
      <c r="I14" s="63"/>
      <c r="J14" s="63"/>
    </row>
    <row r="15" spans="2:11" ht="16.5" customHeight="1">
      <c r="B15" s="35" t="s">
        <v>21</v>
      </c>
      <c r="C15" s="40">
        <f>ROUND((C6*C14/1000),0)</f>
        <v>1492</v>
      </c>
      <c r="D15" s="40">
        <f>ROUND((D6*D14)/1000,0)</f>
        <v>110</v>
      </c>
      <c r="E15" s="40">
        <f>ROUND(E14*E6/1000,0)</f>
        <v>878</v>
      </c>
      <c r="F15" s="40">
        <f>ROUND(F14*' Earnings Footnotes'!I9,0)</f>
        <v>286</v>
      </c>
      <c r="G15" s="40">
        <f>ROUND((G6*G14),0)</f>
        <v>1775</v>
      </c>
      <c r="H15" s="40">
        <f>ROUND((H6*H14),0)</f>
        <v>615</v>
      </c>
      <c r="I15" s="40">
        <v>108</v>
      </c>
      <c r="J15" s="40">
        <f>SUM(C15:I15)</f>
        <v>5264</v>
      </c>
    </row>
    <row r="16" spans="2:11" ht="18.75" customHeight="1">
      <c r="B16" s="35" t="s">
        <v>22</v>
      </c>
      <c r="C16" s="40">
        <v>0</v>
      </c>
      <c r="D16" s="40">
        <v>0</v>
      </c>
      <c r="E16" s="40">
        <v>-211</v>
      </c>
      <c r="F16" s="40">
        <v>61</v>
      </c>
      <c r="G16" s="40">
        <v>0</v>
      </c>
      <c r="H16" s="40">
        <v>0</v>
      </c>
      <c r="I16" s="40">
        <v>0</v>
      </c>
      <c r="J16" s="40">
        <f>SUM(C16:I16)</f>
        <v>-150</v>
      </c>
    </row>
    <row r="17" spans="2:10" ht="17.25" customHeight="1">
      <c r="B17" s="36" t="s">
        <v>23</v>
      </c>
      <c r="C17" s="43">
        <f>ROUND(SUM(C15:C16),0)</f>
        <v>1492</v>
      </c>
      <c r="D17" s="43">
        <f>ROUND(SUM(D15:D16),0)</f>
        <v>110</v>
      </c>
      <c r="E17" s="43">
        <f t="shared" ref="E17:G17" si="1">ROUND(SUM(E15:E16),0)</f>
        <v>667</v>
      </c>
      <c r="F17" s="43">
        <f>ROUND(SUM(F15:F16),0)</f>
        <v>347</v>
      </c>
      <c r="G17" s="43">
        <f t="shared" si="1"/>
        <v>1775</v>
      </c>
      <c r="H17" s="43">
        <f>ROUND(SUM(H15:H16),0)</f>
        <v>615</v>
      </c>
      <c r="I17" s="43">
        <f>ROUND(SUM(I15:I16),0)</f>
        <v>108</v>
      </c>
      <c r="J17" s="43">
        <f>ROUND(SUM(J15:J16),0)</f>
        <v>5114</v>
      </c>
    </row>
    <row r="18" spans="2:10" ht="19.149999999999999" customHeight="1">
      <c r="B18" s="37" t="s">
        <v>24</v>
      </c>
      <c r="C18" s="44" t="s">
        <v>25</v>
      </c>
      <c r="D18" s="46">
        <v>1</v>
      </c>
      <c r="E18" s="44" t="s">
        <v>25</v>
      </c>
      <c r="F18" s="44" t="s">
        <v>26</v>
      </c>
      <c r="G18" s="44" t="s">
        <v>27</v>
      </c>
      <c r="H18" s="46">
        <v>1</v>
      </c>
      <c r="I18" s="46">
        <v>1</v>
      </c>
      <c r="J18" s="44" t="s">
        <v>28</v>
      </c>
    </row>
    <row r="19" spans="2:10" ht="13.9" thickBot="1"/>
    <row r="20" spans="2:10" ht="13.9" thickTop="1">
      <c r="B20" s="93" t="s">
        <v>29</v>
      </c>
      <c r="C20" s="94"/>
      <c r="D20" s="94"/>
      <c r="E20" s="95"/>
    </row>
    <row r="21" spans="2:10" ht="13.9" thickBot="1">
      <c r="B21" s="96"/>
      <c r="C21" s="97"/>
      <c r="D21" s="97"/>
      <c r="E21" s="98"/>
    </row>
    <row r="22" spans="2:10" ht="7.5" customHeight="1" thickTop="1">
      <c r="B22" s="7"/>
      <c r="C22" s="7"/>
      <c r="D22" s="7"/>
      <c r="E22" s="7"/>
    </row>
    <row r="23" spans="2:10">
      <c r="B23" s="26" t="s">
        <v>30</v>
      </c>
      <c r="C23" s="77" t="s">
        <v>31</v>
      </c>
      <c r="D23" s="77" t="s">
        <v>32</v>
      </c>
      <c r="E23" s="77" t="s">
        <v>33</v>
      </c>
    </row>
    <row r="24" spans="2:10">
      <c r="B24" s="26" t="s">
        <v>34</v>
      </c>
      <c r="C24" s="77"/>
      <c r="D24" s="77"/>
      <c r="E24" s="77"/>
    </row>
    <row r="25" spans="2:10">
      <c r="B25" s="24" t="s">
        <v>35</v>
      </c>
      <c r="C25" s="48">
        <v>1033</v>
      </c>
      <c r="D25" s="47">
        <v>511</v>
      </c>
      <c r="E25" s="49">
        <f>C25*D25/1000</f>
        <v>527.86300000000006</v>
      </c>
    </row>
    <row r="26" spans="2:10">
      <c r="B26" s="24" t="s">
        <v>36</v>
      </c>
      <c r="C26" s="48">
        <v>1544</v>
      </c>
      <c r="D26" s="47">
        <v>442</v>
      </c>
      <c r="E26" s="49">
        <f>C26*D26/1000</f>
        <v>682.44799999999998</v>
      </c>
    </row>
    <row r="27" spans="2:10">
      <c r="B27" s="24" t="s">
        <v>37</v>
      </c>
      <c r="C27" s="48">
        <v>8994</v>
      </c>
      <c r="D27" s="47">
        <v>68</v>
      </c>
      <c r="E27" s="49">
        <f>C27*D27/1000</f>
        <v>611.59199999999998</v>
      </c>
    </row>
    <row r="28" spans="2:10">
      <c r="B28" s="24" t="s">
        <v>38</v>
      </c>
      <c r="C28" s="39"/>
      <c r="D28" s="47">
        <v>164</v>
      </c>
      <c r="E28" s="49">
        <v>204</v>
      </c>
    </row>
    <row r="29" spans="2:10" ht="15.75" customHeight="1">
      <c r="B29" s="32" t="s">
        <v>39</v>
      </c>
      <c r="C29" s="50"/>
      <c r="D29" s="50"/>
      <c r="E29" s="49">
        <v>324</v>
      </c>
    </row>
    <row r="30" spans="2:10" ht="14.25" customHeight="1" thickBot="1">
      <c r="B30" s="8" t="s">
        <v>40</v>
      </c>
      <c r="C30" s="51"/>
      <c r="D30" s="51"/>
      <c r="E30" s="52">
        <f>SUM(E25:E29)</f>
        <v>2349.9030000000002</v>
      </c>
    </row>
    <row r="31" spans="2:10" ht="15" customHeight="1">
      <c r="B31" s="33" t="s">
        <v>41</v>
      </c>
      <c r="C31" s="53"/>
      <c r="D31" s="53"/>
      <c r="E31" s="47">
        <f>SUM(D25:D28)</f>
        <v>1185</v>
      </c>
    </row>
    <row r="32" spans="2:10" ht="14.25" customHeight="1">
      <c r="B32" s="31" t="s">
        <v>42</v>
      </c>
      <c r="C32" s="54"/>
      <c r="D32" s="54"/>
      <c r="E32" s="55">
        <f>(E30/E31*1000)</f>
        <v>1983.0405063291141</v>
      </c>
    </row>
    <row r="33" spans="2:8" ht="14.25" customHeight="1" thickBot="1"/>
    <row r="34" spans="2:8" ht="14.25" customHeight="1" thickTop="1">
      <c r="B34" s="86" t="s">
        <v>43</v>
      </c>
      <c r="C34" s="87"/>
      <c r="D34" s="87"/>
      <c r="E34" s="88"/>
    </row>
    <row r="35" spans="2:8" ht="14.25" customHeight="1" thickBot="1">
      <c r="B35" s="89"/>
      <c r="C35" s="90"/>
      <c r="D35" s="90"/>
      <c r="E35" s="91"/>
    </row>
    <row r="36" spans="2:8" ht="7.15" customHeight="1" thickTop="1"/>
    <row r="37" spans="2:8" ht="14.25" customHeight="1">
      <c r="B37" s="9"/>
      <c r="C37" s="77" t="s">
        <v>44</v>
      </c>
      <c r="D37" s="77" t="s">
        <v>45</v>
      </c>
      <c r="E37" s="77" t="s">
        <v>46</v>
      </c>
    </row>
    <row r="38" spans="2:8" ht="14.25" customHeight="1">
      <c r="B38" s="9"/>
      <c r="C38" s="77"/>
      <c r="D38" s="77"/>
      <c r="E38" s="77"/>
    </row>
    <row r="39" spans="2:8" ht="14.25" customHeight="1">
      <c r="B39" s="32" t="s">
        <v>47</v>
      </c>
      <c r="C39" s="39">
        <f>ROUND(((D39*18.955)+(E39*11.372))/$G$6,0)</f>
        <v>123</v>
      </c>
      <c r="D39" s="39">
        <v>118</v>
      </c>
      <c r="E39" s="39">
        <v>132</v>
      </c>
    </row>
    <row r="40" spans="2:8" ht="14.25" customHeight="1">
      <c r="B40" s="24" t="s">
        <v>48</v>
      </c>
      <c r="C40" s="41">
        <f>ROUND(((D40*18.955)+(E40*11.372))/$G$6,0)</f>
        <v>-17</v>
      </c>
      <c r="D40" s="41">
        <v>-14</v>
      </c>
      <c r="E40" s="41">
        <v>-21</v>
      </c>
    </row>
    <row r="41" spans="2:8" ht="14.25" customHeight="1">
      <c r="B41" s="32" t="s">
        <v>49</v>
      </c>
      <c r="C41" s="41">
        <f>ROUND(((D41*18.955)+(E41*11.372))/$G$6,0)</f>
        <v>-5</v>
      </c>
      <c r="D41" s="41">
        <v>-2</v>
      </c>
      <c r="E41" s="41">
        <v>-10</v>
      </c>
    </row>
    <row r="42" spans="2:8" ht="14.25" customHeight="1">
      <c r="B42" s="32" t="s">
        <v>50</v>
      </c>
      <c r="C42" s="39">
        <f>ROUND(((D42*18.955)+(E42*11.372))/$G$6,0)</f>
        <v>3</v>
      </c>
      <c r="D42" s="39">
        <v>5</v>
      </c>
      <c r="E42" s="39"/>
    </row>
    <row r="43" spans="2:8" ht="14.25" customHeight="1">
      <c r="B43" s="32" t="s">
        <v>51</v>
      </c>
      <c r="C43" s="39">
        <f>ROUND(((D43*18.955)+(E43*11.372))/$G$6,0)</f>
        <v>3</v>
      </c>
      <c r="D43" s="39">
        <v>3</v>
      </c>
      <c r="E43" s="39">
        <v>4</v>
      </c>
    </row>
    <row r="44" spans="2:8" ht="14.25" customHeight="1">
      <c r="B44" s="32" t="s">
        <v>52</v>
      </c>
      <c r="C44" s="41">
        <f>C45-SUM(C39:C43)</f>
        <v>-2</v>
      </c>
      <c r="D44" s="41">
        <v>-4</v>
      </c>
      <c r="E44" s="41">
        <v>-1</v>
      </c>
    </row>
    <row r="45" spans="2:8" ht="14.25" customHeight="1">
      <c r="B45" s="31" t="s">
        <v>53</v>
      </c>
      <c r="C45" s="42">
        <f>ROUND(((D45*19)+(E45*11.3))/$G$6,0)</f>
        <v>105</v>
      </c>
      <c r="D45" s="42">
        <f>SUM(D39:D44)</f>
        <v>106</v>
      </c>
      <c r="E45" s="42">
        <f>SUM(E39:E44)</f>
        <v>104</v>
      </c>
      <c r="F45" s="28"/>
      <c r="G45" s="28"/>
      <c r="H45" s="28"/>
    </row>
    <row r="46" spans="2:8" ht="13.9" thickBot="1">
      <c r="C46" s="29"/>
      <c r="D46" s="29"/>
      <c r="E46" s="29"/>
    </row>
    <row r="47" spans="2:8" ht="13.9" thickTop="1">
      <c r="B47" s="78" t="s">
        <v>54</v>
      </c>
      <c r="C47" s="79"/>
      <c r="D47" s="79"/>
      <c r="E47" s="80"/>
    </row>
    <row r="48" spans="2:8" ht="13.9" thickBot="1">
      <c r="B48" s="81"/>
      <c r="C48" s="82"/>
      <c r="D48" s="82"/>
      <c r="E48" s="83"/>
    </row>
    <row r="49" spans="2:7" ht="7.5" customHeight="1" thickTop="1">
      <c r="B49" s="7"/>
      <c r="C49" s="7"/>
      <c r="D49" s="7"/>
      <c r="E49" s="7"/>
    </row>
    <row r="50" spans="2:7" s="2" customFormat="1" ht="11.65">
      <c r="B50" s="84"/>
      <c r="C50" s="85"/>
      <c r="D50" s="77" t="s">
        <v>55</v>
      </c>
      <c r="E50" s="77" t="s">
        <v>32</v>
      </c>
      <c r="F50" s="3"/>
      <c r="G50" s="3"/>
    </row>
    <row r="51" spans="2:7" s="2" customFormat="1" ht="11.65">
      <c r="B51" s="84"/>
      <c r="C51" s="85"/>
      <c r="D51" s="77"/>
      <c r="E51" s="77"/>
      <c r="F51" s="3"/>
      <c r="G51" s="3"/>
    </row>
    <row r="52" spans="2:7" s="2" customFormat="1" ht="15" customHeight="1">
      <c r="B52" s="24" t="s">
        <v>56</v>
      </c>
      <c r="C52" s="10"/>
      <c r="D52" s="39">
        <v>294</v>
      </c>
      <c r="E52" s="61">
        <v>5.4</v>
      </c>
      <c r="F52" s="4"/>
      <c r="G52" s="4"/>
    </row>
    <row r="53" spans="2:7" s="2" customFormat="1" ht="15" customHeight="1">
      <c r="B53" s="24" t="s">
        <v>57</v>
      </c>
      <c r="C53" s="11"/>
      <c r="D53" s="39">
        <v>261</v>
      </c>
      <c r="E53" s="61">
        <v>1.5</v>
      </c>
      <c r="F53" s="3"/>
      <c r="G53" s="3"/>
    </row>
    <row r="54" spans="2:7" s="2" customFormat="1" ht="15" customHeight="1">
      <c r="B54" s="31" t="s">
        <v>58</v>
      </c>
      <c r="C54" s="25"/>
      <c r="D54" s="42">
        <f>ROUND(((D52*E52)+(D53*E53))/E54,0)</f>
        <v>287</v>
      </c>
      <c r="E54" s="62">
        <f>SUM(E52:E53)</f>
        <v>6.9</v>
      </c>
      <c r="F54" s="27"/>
      <c r="G54" s="27"/>
    </row>
  </sheetData>
  <mergeCells count="14">
    <mergeCell ref="B34:E35"/>
    <mergeCell ref="C1:K3"/>
    <mergeCell ref="B20:E21"/>
    <mergeCell ref="C23:C24"/>
    <mergeCell ref="D23:D24"/>
    <mergeCell ref="E23:E24"/>
    <mergeCell ref="C37:C38"/>
    <mergeCell ref="D37:D38"/>
    <mergeCell ref="E37:E38"/>
    <mergeCell ref="B47:E48"/>
    <mergeCell ref="B50:B51"/>
    <mergeCell ref="C50:C51"/>
    <mergeCell ref="D50:D51"/>
    <mergeCell ref="E50:E51"/>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P36"/>
  <sheetViews>
    <sheetView showGridLines="0" workbookViewId="0">
      <selection activeCell="B37" sqref="B37"/>
    </sheetView>
  </sheetViews>
  <sheetFormatPr defaultColWidth="9.140625" defaultRowHeight="13.5"/>
  <cols>
    <col min="1" max="1" width="3.140625" style="6" bestFit="1" customWidth="1"/>
    <col min="2" max="2" width="3.140625" style="6" customWidth="1"/>
    <col min="3" max="7" width="9.140625" style="6"/>
    <col min="8" max="8" width="8.140625" style="6" customWidth="1"/>
    <col min="9" max="16384" width="9.140625" style="6"/>
  </cols>
  <sheetData>
    <row r="5" spans="1:16">
      <c r="A5" s="34">
        <v>1</v>
      </c>
      <c r="B5" s="64" t="s">
        <v>59</v>
      </c>
      <c r="C5" s="30"/>
      <c r="D5" s="30"/>
      <c r="E5" s="30"/>
      <c r="F5" s="30"/>
      <c r="G5" s="30"/>
      <c r="H5" s="30"/>
      <c r="I5" s="30"/>
      <c r="J5" s="30"/>
      <c r="K5" s="30"/>
      <c r="L5" s="30"/>
      <c r="M5" s="30"/>
      <c r="N5" s="30"/>
      <c r="O5" s="30"/>
    </row>
    <row r="6" spans="1:16">
      <c r="A6" s="34">
        <v>2</v>
      </c>
      <c r="B6" s="64" t="s">
        <v>60</v>
      </c>
      <c r="C6" s="64"/>
      <c r="D6" s="30"/>
      <c r="E6" s="30"/>
      <c r="F6" s="30"/>
      <c r="G6" s="30"/>
      <c r="H6" s="30"/>
      <c r="I6" s="30"/>
      <c r="J6" s="30"/>
      <c r="K6" s="30"/>
      <c r="L6" s="30"/>
      <c r="M6" s="30"/>
      <c r="N6" s="30"/>
      <c r="O6" s="30"/>
    </row>
    <row r="7" spans="1:16">
      <c r="A7" s="34">
        <v>3</v>
      </c>
      <c r="B7" s="64" t="s">
        <v>61</v>
      </c>
      <c r="C7" s="64"/>
      <c r="D7" s="30"/>
      <c r="E7" s="30"/>
      <c r="F7" s="30"/>
      <c r="G7" s="30"/>
      <c r="H7" s="30"/>
      <c r="I7" s="30"/>
      <c r="J7" s="30"/>
      <c r="K7" s="30"/>
      <c r="L7" s="30"/>
      <c r="M7" s="30"/>
      <c r="N7" s="30"/>
      <c r="O7" s="30"/>
    </row>
    <row r="8" spans="1:16">
      <c r="A8" s="34">
        <v>4</v>
      </c>
      <c r="B8" s="64" t="s">
        <v>62</v>
      </c>
      <c r="C8" s="30"/>
      <c r="D8" s="30"/>
      <c r="E8" s="30"/>
      <c r="F8" s="30"/>
      <c r="G8" s="30"/>
      <c r="H8" s="30"/>
      <c r="I8" s="30"/>
      <c r="J8" s="30"/>
      <c r="K8" s="30"/>
      <c r="L8" s="30"/>
      <c r="M8" s="30"/>
      <c r="N8" s="30"/>
      <c r="O8" s="30"/>
    </row>
    <row r="9" spans="1:16">
      <c r="A9" s="34">
        <v>5</v>
      </c>
      <c r="B9" s="64" t="s">
        <v>63</v>
      </c>
      <c r="C9" s="64"/>
      <c r="D9" s="30"/>
      <c r="E9" s="30"/>
      <c r="F9" s="30"/>
      <c r="G9" s="30"/>
      <c r="H9" s="30"/>
      <c r="I9" s="60">
        <v>6.2</v>
      </c>
      <c r="J9" s="30"/>
      <c r="K9" s="30"/>
      <c r="L9" s="30"/>
      <c r="M9" s="30"/>
      <c r="N9" s="30"/>
      <c r="O9" s="30"/>
    </row>
    <row r="10" spans="1:16">
      <c r="A10" s="34">
        <v>6</v>
      </c>
      <c r="B10" s="64" t="s">
        <v>64</v>
      </c>
      <c r="C10" s="64"/>
      <c r="D10" s="30"/>
      <c r="E10" s="30"/>
      <c r="F10" s="30"/>
      <c r="G10" s="30"/>
      <c r="H10" s="30"/>
      <c r="I10" s="30"/>
      <c r="J10" s="30"/>
      <c r="K10" s="30"/>
      <c r="L10" s="30"/>
      <c r="M10" s="30"/>
      <c r="N10" s="30"/>
      <c r="O10" s="30"/>
      <c r="P10" s="30"/>
    </row>
    <row r="11" spans="1:16" ht="14.25" customHeight="1">
      <c r="A11" s="34">
        <v>7</v>
      </c>
      <c r="B11" s="66" t="s">
        <v>65</v>
      </c>
      <c r="C11" s="66"/>
      <c r="D11" s="66"/>
      <c r="E11" s="66"/>
      <c r="F11" s="66"/>
      <c r="G11" s="66"/>
      <c r="H11" s="66"/>
      <c r="I11" s="66"/>
      <c r="J11" s="66"/>
      <c r="K11" s="66"/>
      <c r="L11" s="66"/>
      <c r="M11" s="66"/>
      <c r="N11" s="66"/>
      <c r="O11" s="66"/>
    </row>
    <row r="12" spans="1:16">
      <c r="A12" s="34">
        <v>8</v>
      </c>
      <c r="B12" s="64" t="s">
        <v>66</v>
      </c>
      <c r="C12" s="64"/>
      <c r="D12" s="30"/>
      <c r="E12" s="30"/>
      <c r="F12" s="30"/>
      <c r="G12" s="30"/>
      <c r="H12" s="30"/>
      <c r="I12" s="30"/>
      <c r="J12" s="30"/>
      <c r="K12" s="30"/>
      <c r="L12" s="30"/>
      <c r="M12" s="30"/>
      <c r="N12" s="30"/>
      <c r="O12" s="30"/>
    </row>
    <row r="13" spans="1:16" ht="29.25" customHeight="1">
      <c r="A13" s="34">
        <v>9</v>
      </c>
      <c r="B13" s="99" t="s">
        <v>67</v>
      </c>
      <c r="C13" s="99"/>
      <c r="D13" s="99"/>
      <c r="E13" s="99"/>
      <c r="F13" s="99"/>
      <c r="G13" s="99"/>
      <c r="H13" s="99"/>
      <c r="I13" s="99"/>
      <c r="J13" s="99"/>
      <c r="K13" s="99"/>
      <c r="L13" s="99"/>
      <c r="M13" s="99"/>
      <c r="N13" s="99"/>
      <c r="O13" s="99"/>
    </row>
    <row r="14" spans="1:16">
      <c r="A14" s="34">
        <v>10</v>
      </c>
      <c r="B14" s="64" t="s">
        <v>68</v>
      </c>
      <c r="C14" s="64"/>
      <c r="D14" s="30"/>
      <c r="E14" s="30"/>
      <c r="F14" s="30"/>
      <c r="G14" s="30"/>
      <c r="H14" s="30"/>
      <c r="I14" s="30"/>
      <c r="J14" s="30"/>
      <c r="K14" s="30"/>
      <c r="L14" s="30"/>
      <c r="M14" s="30"/>
      <c r="N14" s="30"/>
      <c r="O14" s="30"/>
    </row>
    <row r="15" spans="1:16">
      <c r="A15" s="34">
        <v>11</v>
      </c>
      <c r="B15" s="64" t="s">
        <v>69</v>
      </c>
      <c r="C15" s="64"/>
      <c r="D15" s="30"/>
      <c r="E15" s="30"/>
      <c r="F15" s="30"/>
      <c r="G15" s="30"/>
      <c r="H15" s="30"/>
      <c r="I15" s="30"/>
      <c r="J15" s="30"/>
      <c r="K15" s="30"/>
      <c r="L15" s="30"/>
      <c r="M15" s="30"/>
      <c r="N15" s="30"/>
      <c r="O15" s="30"/>
    </row>
    <row r="16" spans="1:16">
      <c r="A16" s="34">
        <v>12</v>
      </c>
      <c r="B16" s="64" t="s">
        <v>70</v>
      </c>
      <c r="C16" s="64"/>
      <c r="D16" s="30"/>
      <c r="E16" s="30"/>
      <c r="F16" s="30"/>
      <c r="G16" s="30"/>
      <c r="H16" s="30"/>
      <c r="I16" s="30"/>
      <c r="J16" s="30"/>
      <c r="K16" s="30"/>
      <c r="L16" s="30"/>
      <c r="M16" s="30"/>
      <c r="N16" s="30"/>
      <c r="O16" s="30"/>
    </row>
    <row r="17" spans="1:16">
      <c r="A17" s="34">
        <v>13</v>
      </c>
      <c r="B17" s="64" t="s">
        <v>71</v>
      </c>
      <c r="C17" s="64"/>
      <c r="D17" s="30"/>
      <c r="E17" s="30"/>
      <c r="F17" s="30"/>
      <c r="G17" s="30"/>
      <c r="H17" s="30"/>
      <c r="I17" s="30"/>
      <c r="J17" s="30"/>
      <c r="K17" s="30"/>
      <c r="L17" s="30"/>
      <c r="M17" s="30"/>
      <c r="N17" s="30"/>
      <c r="O17" s="30"/>
    </row>
    <row r="18" spans="1:16" s="30" customFormat="1">
      <c r="A18" s="34">
        <v>14</v>
      </c>
      <c r="B18" s="64" t="s">
        <v>72</v>
      </c>
      <c r="C18" s="64"/>
    </row>
    <row r="19" spans="1:16">
      <c r="A19" s="34">
        <v>15</v>
      </c>
      <c r="B19" s="64" t="s">
        <v>73</v>
      </c>
      <c r="C19" s="64"/>
      <c r="D19" s="30"/>
      <c r="E19" s="30"/>
      <c r="F19" s="30"/>
      <c r="G19" s="30"/>
      <c r="H19" s="30"/>
      <c r="I19" s="30"/>
      <c r="J19" s="30"/>
      <c r="K19" s="30"/>
      <c r="L19" s="30"/>
      <c r="M19" s="30"/>
      <c r="N19" s="30"/>
      <c r="O19" s="30"/>
    </row>
    <row r="20" spans="1:16">
      <c r="A20" s="34">
        <v>16</v>
      </c>
      <c r="B20" s="64" t="s">
        <v>74</v>
      </c>
      <c r="C20" s="64"/>
      <c r="D20" s="30"/>
      <c r="E20" s="30"/>
      <c r="F20" s="30"/>
      <c r="G20" s="30"/>
      <c r="H20" s="30"/>
      <c r="I20" s="30"/>
      <c r="J20" s="30"/>
      <c r="K20" s="30"/>
      <c r="L20" s="30"/>
      <c r="M20" s="30"/>
      <c r="N20" s="30"/>
      <c r="O20" s="30"/>
    </row>
    <row r="21" spans="1:16">
      <c r="A21" s="34">
        <v>17</v>
      </c>
      <c r="B21" s="64" t="s">
        <v>75</v>
      </c>
      <c r="C21" s="64"/>
      <c r="D21" s="30"/>
      <c r="E21" s="30"/>
      <c r="F21" s="30"/>
      <c r="G21" s="30"/>
      <c r="H21" s="30"/>
      <c r="I21" s="30"/>
      <c r="J21" s="30"/>
      <c r="K21" s="30"/>
      <c r="L21" s="30"/>
      <c r="M21" s="30"/>
      <c r="N21" s="30"/>
      <c r="O21" s="30"/>
    </row>
    <row r="22" spans="1:16">
      <c r="A22" s="34">
        <v>18</v>
      </c>
      <c r="B22" s="64" t="s">
        <v>76</v>
      </c>
      <c r="C22" s="64"/>
      <c r="D22" s="30"/>
      <c r="E22" s="30"/>
      <c r="F22" s="30"/>
      <c r="G22" s="30"/>
      <c r="H22" s="30"/>
      <c r="I22" s="30"/>
      <c r="J22" s="30"/>
      <c r="K22" s="30"/>
      <c r="L22" s="30"/>
      <c r="M22" s="30"/>
      <c r="N22" s="30"/>
      <c r="O22" s="30"/>
    </row>
    <row r="23" spans="1:16">
      <c r="A23" s="34">
        <v>19</v>
      </c>
      <c r="B23" s="64" t="s">
        <v>77</v>
      </c>
      <c r="C23" s="64"/>
      <c r="D23" s="30"/>
      <c r="E23" s="30"/>
      <c r="F23" s="30"/>
      <c r="G23" s="30"/>
      <c r="H23" s="30"/>
      <c r="I23" s="30"/>
      <c r="J23" s="30"/>
      <c r="K23" s="30"/>
      <c r="L23" s="30"/>
      <c r="M23" s="30"/>
      <c r="N23" s="30"/>
      <c r="O23" s="30"/>
    </row>
    <row r="24" spans="1:16" ht="14.25" customHeight="1">
      <c r="A24" s="34">
        <v>20</v>
      </c>
      <c r="B24" s="66" t="s">
        <v>78</v>
      </c>
      <c r="C24" s="66"/>
      <c r="D24" s="66"/>
      <c r="E24" s="66"/>
      <c r="F24" s="66"/>
      <c r="G24" s="66"/>
      <c r="H24" s="66"/>
      <c r="I24" s="66"/>
      <c r="J24" s="66"/>
      <c r="K24" s="66"/>
      <c r="L24" s="66"/>
      <c r="M24" s="66"/>
      <c r="N24" s="66"/>
      <c r="O24" s="66"/>
    </row>
    <row r="25" spans="1:16">
      <c r="A25" s="34">
        <v>21</v>
      </c>
      <c r="B25" s="66" t="s">
        <v>79</v>
      </c>
      <c r="C25" s="64"/>
      <c r="D25" s="30"/>
      <c r="E25" s="30"/>
      <c r="F25" s="30"/>
      <c r="G25" s="30"/>
      <c r="H25" s="30"/>
      <c r="I25" s="30"/>
      <c r="J25" s="30"/>
      <c r="K25" s="30"/>
      <c r="L25" s="30"/>
      <c r="M25" s="30"/>
      <c r="N25" s="30"/>
      <c r="O25" s="30"/>
    </row>
    <row r="26" spans="1:16">
      <c r="A26" s="34">
        <v>22</v>
      </c>
      <c r="B26" s="64" t="s">
        <v>80</v>
      </c>
    </row>
    <row r="27" spans="1:16">
      <c r="A27" s="34">
        <v>23</v>
      </c>
      <c r="B27" s="64" t="s">
        <v>81</v>
      </c>
      <c r="C27" s="64"/>
      <c r="D27" s="30"/>
      <c r="E27" s="30"/>
      <c r="F27" s="30"/>
      <c r="G27" s="30"/>
      <c r="H27" s="30"/>
      <c r="I27" s="30"/>
      <c r="J27" s="30"/>
      <c r="K27" s="30"/>
      <c r="L27" s="30"/>
      <c r="M27" s="30"/>
      <c r="N27" s="30"/>
      <c r="O27" s="30"/>
    </row>
    <row r="28" spans="1:16">
      <c r="A28" s="34">
        <v>24</v>
      </c>
      <c r="B28" s="64" t="s">
        <v>82</v>
      </c>
      <c r="C28" s="64"/>
      <c r="D28" s="30"/>
      <c r="E28" s="30"/>
      <c r="F28" s="30"/>
      <c r="G28" s="30"/>
      <c r="H28" s="30"/>
      <c r="I28" s="30"/>
      <c r="J28" s="30"/>
      <c r="K28" s="30"/>
      <c r="L28" s="30"/>
      <c r="M28" s="30"/>
      <c r="N28" s="30"/>
      <c r="O28" s="30"/>
    </row>
    <row r="29" spans="1:16">
      <c r="A29" s="34">
        <v>25</v>
      </c>
      <c r="B29" s="64" t="s">
        <v>83</v>
      </c>
      <c r="C29" s="32"/>
      <c r="D29" s="32"/>
      <c r="E29" s="32"/>
      <c r="F29" s="32"/>
      <c r="G29" s="32"/>
      <c r="H29" s="32"/>
      <c r="I29" s="32"/>
      <c r="J29" s="32"/>
      <c r="K29" s="32"/>
      <c r="L29" s="32"/>
      <c r="M29" s="32"/>
      <c r="N29" s="32"/>
      <c r="O29" s="32"/>
    </row>
    <row r="30" spans="1:16">
      <c r="A30" s="34">
        <v>26</v>
      </c>
      <c r="B30" s="64" t="s">
        <v>84</v>
      </c>
      <c r="C30" s="64"/>
      <c r="D30" s="30"/>
      <c r="E30" s="30"/>
      <c r="F30" s="30"/>
      <c r="G30" s="30"/>
      <c r="H30" s="30"/>
      <c r="I30" s="30"/>
      <c r="J30" s="30"/>
      <c r="K30" s="30"/>
      <c r="L30" s="30"/>
      <c r="M30" s="30"/>
      <c r="N30" s="30"/>
      <c r="O30" s="30"/>
      <c r="P30" s="30"/>
    </row>
    <row r="31" spans="1:16">
      <c r="A31" s="34">
        <v>27</v>
      </c>
      <c r="B31" s="64" t="s">
        <v>85</v>
      </c>
      <c r="C31" s="64"/>
      <c r="D31" s="30"/>
      <c r="E31" s="30"/>
      <c r="F31" s="30"/>
      <c r="G31" s="30"/>
      <c r="H31" s="30"/>
      <c r="I31" s="30"/>
      <c r="J31" s="30"/>
      <c r="K31" s="30"/>
      <c r="L31" s="30"/>
      <c r="M31" s="30"/>
      <c r="N31" s="30"/>
      <c r="O31" s="30"/>
      <c r="P31" s="30"/>
    </row>
    <row r="32" spans="1:16">
      <c r="A32" s="34">
        <v>28</v>
      </c>
      <c r="B32" s="64" t="s">
        <v>86</v>
      </c>
      <c r="C32" s="64"/>
      <c r="D32" s="30"/>
      <c r="E32" s="30"/>
      <c r="F32" s="30"/>
      <c r="G32" s="30"/>
      <c r="H32" s="30"/>
      <c r="I32" s="30"/>
      <c r="J32" s="30"/>
      <c r="K32" s="30"/>
      <c r="L32" s="30"/>
      <c r="M32" s="30"/>
      <c r="N32" s="30"/>
      <c r="O32" s="30"/>
      <c r="P32" s="30"/>
    </row>
    <row r="33" spans="1:15">
      <c r="A33" s="34">
        <v>29</v>
      </c>
      <c r="B33" s="64" t="s">
        <v>87</v>
      </c>
      <c r="C33" s="30"/>
      <c r="D33" s="30"/>
      <c r="E33" s="30"/>
      <c r="F33" s="30"/>
      <c r="G33" s="30"/>
      <c r="H33" s="30"/>
      <c r="I33" s="30"/>
      <c r="J33" s="30"/>
      <c r="K33" s="30"/>
      <c r="L33" s="30"/>
      <c r="M33" s="30"/>
      <c r="N33" s="30"/>
      <c r="O33" s="30"/>
    </row>
    <row r="34" spans="1:15">
      <c r="A34" s="34">
        <v>30</v>
      </c>
      <c r="B34" s="64" t="s">
        <v>88</v>
      </c>
      <c r="C34" s="30"/>
      <c r="D34" s="30"/>
      <c r="E34" s="30"/>
      <c r="F34" s="30"/>
      <c r="G34" s="30"/>
      <c r="H34" s="30"/>
      <c r="I34" s="30"/>
      <c r="J34" s="30"/>
      <c r="K34" s="30"/>
      <c r="L34" s="30"/>
      <c r="M34" s="30"/>
      <c r="N34" s="30"/>
      <c r="O34" s="30"/>
    </row>
    <row r="35" spans="1:15" s="30" customFormat="1">
      <c r="A35" s="34">
        <v>31</v>
      </c>
      <c r="B35" s="64" t="s">
        <v>89</v>
      </c>
    </row>
    <row r="36" spans="1:15">
      <c r="A36" s="34">
        <v>32</v>
      </c>
      <c r="B36" s="64" t="s">
        <v>90</v>
      </c>
    </row>
  </sheetData>
  <mergeCells count="1">
    <mergeCell ref="B13:O13"/>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4"/>
  <sheetViews>
    <sheetView zoomScale="85" zoomScaleNormal="85" workbookViewId="0">
      <selection activeCell="F36" sqref="F36"/>
    </sheetView>
  </sheetViews>
  <sheetFormatPr defaultColWidth="9.140625" defaultRowHeight="13.5"/>
  <cols>
    <col min="1" max="1" width="1.42578125" style="6" customWidth="1"/>
    <col min="2" max="2" width="36.5703125" style="6" customWidth="1"/>
    <col min="3" max="3" width="12.140625" style="7" customWidth="1"/>
    <col min="4" max="4" width="14.7109375" style="7" customWidth="1"/>
    <col min="5" max="5" width="14.28515625" style="7" customWidth="1"/>
    <col min="6" max="6" width="13.42578125" style="7" customWidth="1"/>
    <col min="7" max="7" width="11.85546875" style="6" customWidth="1"/>
    <col min="8" max="16384" width="9.140625" style="6"/>
  </cols>
  <sheetData>
    <row r="1" spans="2:10" ht="14.65" customHeight="1">
      <c r="C1" s="6"/>
      <c r="D1" s="6"/>
      <c r="E1" s="6"/>
      <c r="F1" s="6"/>
      <c r="G1" s="19"/>
      <c r="H1" s="19"/>
      <c r="I1" s="19"/>
      <c r="J1" s="19"/>
    </row>
    <row r="2" spans="2:10" ht="14.65" customHeight="1">
      <c r="C2" s="6"/>
      <c r="D2" s="6"/>
      <c r="E2" s="6"/>
      <c r="F2" s="6"/>
      <c r="G2" s="19"/>
      <c r="H2" s="19"/>
      <c r="I2" s="19"/>
      <c r="J2" s="19"/>
    </row>
    <row r="3" spans="2:10" ht="14.65" customHeight="1">
      <c r="C3" s="6"/>
      <c r="D3" s="6"/>
      <c r="E3" s="6"/>
      <c r="F3" s="6"/>
      <c r="G3" s="19"/>
      <c r="H3" s="19"/>
      <c r="I3" s="19"/>
      <c r="J3" s="19"/>
    </row>
    <row r="4" spans="2:10" ht="14.65" customHeight="1">
      <c r="B4" s="100" t="s">
        <v>91</v>
      </c>
      <c r="C4" s="100"/>
      <c r="D4" s="100"/>
      <c r="E4" s="100"/>
      <c r="F4" s="100"/>
      <c r="G4" s="19"/>
      <c r="H4" s="19"/>
      <c r="I4" s="19"/>
      <c r="J4" s="19"/>
    </row>
    <row r="5" spans="2:10" ht="14.65" customHeight="1">
      <c r="B5" s="100"/>
      <c r="C5" s="100"/>
      <c r="D5" s="100"/>
      <c r="E5" s="100"/>
      <c r="F5" s="100"/>
      <c r="G5" s="19"/>
      <c r="H5" s="19"/>
      <c r="I5" s="19"/>
      <c r="J5" s="19"/>
    </row>
    <row r="6" spans="2:10" ht="14.65" customHeight="1">
      <c r="B6" s="100"/>
      <c r="C6" s="100"/>
      <c r="D6" s="100"/>
      <c r="E6" s="100"/>
      <c r="F6" s="100"/>
      <c r="G6" s="19"/>
      <c r="H6" s="19"/>
      <c r="I6" s="19"/>
      <c r="J6" s="19"/>
    </row>
    <row r="7" spans="2:10" ht="32.25">
      <c r="B7" s="5"/>
      <c r="C7" s="13" t="s">
        <v>92</v>
      </c>
      <c r="D7" s="13" t="s">
        <v>93</v>
      </c>
      <c r="E7" s="13" t="s">
        <v>94</v>
      </c>
      <c r="F7" s="13" t="s">
        <v>95</v>
      </c>
      <c r="G7" s="14"/>
    </row>
    <row r="8" spans="2:10" ht="14.65">
      <c r="B8" s="15" t="s">
        <v>96</v>
      </c>
      <c r="C8" s="16" t="s">
        <v>97</v>
      </c>
      <c r="D8" s="16" t="s">
        <v>98</v>
      </c>
      <c r="E8" s="16" t="s">
        <v>99</v>
      </c>
      <c r="F8" s="17" t="s">
        <v>98</v>
      </c>
    </row>
    <row r="9" spans="2:10" ht="14.65">
      <c r="B9" s="15" t="s">
        <v>100</v>
      </c>
      <c r="C9" s="16" t="s">
        <v>97</v>
      </c>
      <c r="D9" s="16" t="s">
        <v>101</v>
      </c>
      <c r="E9" s="16" t="s">
        <v>102</v>
      </c>
      <c r="F9" s="16" t="s">
        <v>103</v>
      </c>
    </row>
    <row r="10" spans="2:10" ht="14.65">
      <c r="B10" s="15" t="s">
        <v>104</v>
      </c>
      <c r="C10" s="16" t="s">
        <v>105</v>
      </c>
      <c r="D10" s="16" t="s">
        <v>106</v>
      </c>
      <c r="E10" s="16" t="s">
        <v>106</v>
      </c>
      <c r="F10" s="16" t="s">
        <v>107</v>
      </c>
    </row>
    <row r="11" spans="2:10" ht="14.65">
      <c r="B11" s="15" t="s">
        <v>108</v>
      </c>
      <c r="C11" s="16" t="s">
        <v>105</v>
      </c>
      <c r="D11" s="16" t="s">
        <v>106</v>
      </c>
      <c r="E11" s="16" t="s">
        <v>106</v>
      </c>
      <c r="F11" s="16" t="s">
        <v>109</v>
      </c>
    </row>
    <row r="12" spans="2:10" ht="14.65">
      <c r="B12" s="15" t="s">
        <v>110</v>
      </c>
      <c r="C12" s="16" t="s">
        <v>111</v>
      </c>
      <c r="D12" s="16" t="s">
        <v>112</v>
      </c>
      <c r="E12" s="16" t="s">
        <v>113</v>
      </c>
      <c r="F12" s="16" t="s">
        <v>114</v>
      </c>
    </row>
    <row r="13" spans="2:10" ht="14.65">
      <c r="B13" s="15" t="s">
        <v>115</v>
      </c>
      <c r="C13" s="16" t="s">
        <v>116</v>
      </c>
      <c r="D13" s="16" t="s">
        <v>117</v>
      </c>
      <c r="E13" s="16" t="s">
        <v>118</v>
      </c>
      <c r="F13" s="16" t="s">
        <v>119</v>
      </c>
    </row>
    <row r="14" spans="2:10" ht="14.65">
      <c r="B14" s="15" t="s">
        <v>120</v>
      </c>
      <c r="C14" s="16" t="s">
        <v>116</v>
      </c>
      <c r="D14" s="16" t="s">
        <v>121</v>
      </c>
      <c r="E14" s="16" t="s">
        <v>122</v>
      </c>
      <c r="F14" s="16" t="s">
        <v>122</v>
      </c>
    </row>
    <row r="15" spans="2:10">
      <c r="D15" s="67"/>
    </row>
    <row r="16" spans="2:10" ht="14.25" customHeight="1">
      <c r="B16" s="100" t="s">
        <v>123</v>
      </c>
      <c r="C16" s="100"/>
      <c r="D16" s="100"/>
      <c r="E16" s="20"/>
      <c r="F16" s="20"/>
    </row>
    <row r="17" spans="1:11" ht="14.25" customHeight="1">
      <c r="B17" s="100"/>
      <c r="C17" s="100"/>
      <c r="D17" s="100"/>
      <c r="E17" s="20"/>
      <c r="F17" s="20"/>
    </row>
    <row r="18" spans="1:11" ht="14.25" customHeight="1">
      <c r="D18" s="18"/>
    </row>
    <row r="19" spans="1:11" ht="14.65">
      <c r="C19" s="13" t="s">
        <v>92</v>
      </c>
      <c r="D19" s="13" t="s">
        <v>124</v>
      </c>
    </row>
    <row r="20" spans="1:11" s="7" customFormat="1" ht="14.65">
      <c r="A20" s="6"/>
      <c r="B20" s="15" t="s">
        <v>125</v>
      </c>
      <c r="C20" s="16" t="s">
        <v>126</v>
      </c>
      <c r="D20" s="16" t="s">
        <v>127</v>
      </c>
      <c r="G20" s="6"/>
      <c r="H20" s="6"/>
      <c r="I20" s="6"/>
      <c r="J20" s="6"/>
      <c r="K20" s="6"/>
    </row>
    <row r="21" spans="1:11" s="7" customFormat="1">
      <c r="A21" s="6"/>
      <c r="B21" s="15" t="s">
        <v>4</v>
      </c>
      <c r="C21" s="16" t="s">
        <v>126</v>
      </c>
      <c r="D21" s="16" t="s">
        <v>128</v>
      </c>
      <c r="G21" s="6"/>
      <c r="H21" s="6"/>
      <c r="I21" s="6"/>
      <c r="J21" s="6"/>
      <c r="K21" s="6"/>
    </row>
    <row r="22" spans="1:11" s="7" customFormat="1" ht="14.65">
      <c r="A22" s="6"/>
      <c r="B22" s="15" t="s">
        <v>129</v>
      </c>
      <c r="C22" s="16" t="s">
        <v>130</v>
      </c>
      <c r="D22" s="16" t="s">
        <v>131</v>
      </c>
      <c r="G22" s="6"/>
      <c r="H22" s="6"/>
      <c r="I22" s="6"/>
      <c r="J22" s="6"/>
      <c r="K22" s="6"/>
    </row>
    <row r="23" spans="1:11" ht="14.65">
      <c r="B23" s="15" t="s">
        <v>132</v>
      </c>
      <c r="C23" s="16" t="s">
        <v>133</v>
      </c>
      <c r="D23" s="16" t="s">
        <v>134</v>
      </c>
    </row>
    <row r="24" spans="1:11" s="7" customFormat="1" ht="14.65">
      <c r="A24" s="6"/>
      <c r="B24" s="15" t="s">
        <v>135</v>
      </c>
      <c r="C24" s="16" t="s">
        <v>136</v>
      </c>
      <c r="D24" s="16" t="s">
        <v>137</v>
      </c>
      <c r="G24" s="6"/>
      <c r="H24" s="6"/>
      <c r="I24" s="6"/>
      <c r="J24" s="6"/>
      <c r="K24" s="6"/>
    </row>
    <row r="25" spans="1:11" s="7" customFormat="1" ht="14.65">
      <c r="A25" s="6"/>
      <c r="B25" s="15" t="s">
        <v>138</v>
      </c>
      <c r="C25" s="16" t="s">
        <v>139</v>
      </c>
      <c r="D25" s="16" t="s">
        <v>140</v>
      </c>
      <c r="G25" s="6"/>
      <c r="H25" s="6"/>
      <c r="I25" s="6"/>
      <c r="J25" s="6"/>
      <c r="K25" s="6"/>
    </row>
    <row r="27" spans="1:11" ht="14.25" customHeight="1">
      <c r="B27" s="101" t="s">
        <v>141</v>
      </c>
      <c r="C27" s="101"/>
      <c r="D27" s="101"/>
      <c r="E27" s="101"/>
    </row>
    <row r="28" spans="1:11" ht="14.25" customHeight="1">
      <c r="B28" s="101"/>
      <c r="C28" s="101"/>
      <c r="D28" s="101"/>
      <c r="E28" s="101"/>
    </row>
    <row r="29" spans="1:11" ht="14.25" customHeight="1">
      <c r="B29" s="101"/>
      <c r="C29" s="101"/>
      <c r="D29" s="101"/>
      <c r="E29" s="101"/>
    </row>
    <row r="30" spans="1:11">
      <c r="B30" s="15" t="s">
        <v>142</v>
      </c>
      <c r="C30" s="16" t="s">
        <v>143</v>
      </c>
    </row>
    <row r="31" spans="1:11">
      <c r="B31" s="15" t="s">
        <v>144</v>
      </c>
      <c r="C31" s="16" t="s">
        <v>145</v>
      </c>
    </row>
    <row r="32" spans="1:11">
      <c r="B32" s="15" t="s">
        <v>146</v>
      </c>
      <c r="C32" s="16" t="s">
        <v>147</v>
      </c>
    </row>
    <row r="33" spans="2:3">
      <c r="B33" s="15" t="s">
        <v>148</v>
      </c>
      <c r="C33" s="16" t="s">
        <v>149</v>
      </c>
    </row>
    <row r="34" spans="2:3">
      <c r="B34" s="15" t="s">
        <v>150</v>
      </c>
      <c r="C34" s="16" t="s">
        <v>151</v>
      </c>
    </row>
  </sheetData>
  <mergeCells count="3">
    <mergeCell ref="B4:F6"/>
    <mergeCell ref="B16:D17"/>
    <mergeCell ref="B27:E29"/>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8"/>
  <sheetViews>
    <sheetView showGridLines="0" workbookViewId="0">
      <selection activeCell="B18" sqref="B18"/>
    </sheetView>
  </sheetViews>
  <sheetFormatPr defaultColWidth="9.140625" defaultRowHeight="13.5"/>
  <cols>
    <col min="1" max="1" width="3.140625" style="6" bestFit="1" customWidth="1"/>
    <col min="2" max="2" width="4.42578125" style="6" customWidth="1"/>
    <col min="3" max="16384" width="9.140625" style="6"/>
  </cols>
  <sheetData>
    <row r="5" spans="1:24" ht="26.25" customHeight="1">
      <c r="A5" s="12">
        <v>1</v>
      </c>
      <c r="B5" s="99" t="s">
        <v>152</v>
      </c>
      <c r="C5" s="99"/>
      <c r="D5" s="99"/>
      <c r="E5" s="99"/>
      <c r="F5" s="99"/>
      <c r="G5" s="99"/>
      <c r="H5" s="99"/>
      <c r="I5" s="99"/>
      <c r="J5" s="99"/>
      <c r="K5" s="99"/>
      <c r="L5" s="99"/>
      <c r="M5" s="99"/>
      <c r="N5" s="99"/>
      <c r="O5" s="99"/>
      <c r="P5" s="99"/>
      <c r="Q5" s="99"/>
      <c r="R5" s="99"/>
      <c r="S5" s="99"/>
      <c r="T5" s="99"/>
      <c r="U5" s="99"/>
      <c r="V5" s="99"/>
    </row>
    <row r="6" spans="1:24" ht="30" customHeight="1">
      <c r="A6" s="12">
        <v>2</v>
      </c>
      <c r="B6" s="99" t="s">
        <v>153</v>
      </c>
      <c r="C6" s="103"/>
      <c r="D6" s="103"/>
      <c r="E6" s="103"/>
      <c r="F6" s="103"/>
      <c r="G6" s="103"/>
      <c r="H6" s="103"/>
      <c r="I6" s="103"/>
      <c r="J6" s="103"/>
      <c r="K6" s="103"/>
      <c r="L6" s="103"/>
      <c r="M6" s="103"/>
      <c r="N6" s="103"/>
      <c r="O6" s="103"/>
      <c r="P6" s="103"/>
      <c r="Q6" s="103"/>
      <c r="R6" s="103"/>
      <c r="S6" s="103"/>
      <c r="T6" s="103"/>
      <c r="U6" s="103"/>
      <c r="V6" s="103"/>
    </row>
    <row r="7" spans="1:24" ht="39.75" customHeight="1">
      <c r="A7" s="12">
        <v>3</v>
      </c>
      <c r="B7" s="99" t="s">
        <v>154</v>
      </c>
      <c r="C7" s="99"/>
      <c r="D7" s="99"/>
      <c r="E7" s="99"/>
      <c r="F7" s="99"/>
      <c r="G7" s="99"/>
      <c r="H7" s="99"/>
      <c r="I7" s="99"/>
      <c r="J7" s="99"/>
      <c r="K7" s="99"/>
      <c r="L7" s="99"/>
      <c r="M7" s="99"/>
      <c r="N7" s="99"/>
      <c r="O7" s="99"/>
      <c r="P7" s="99"/>
      <c r="Q7" s="99"/>
      <c r="R7" s="99"/>
      <c r="S7" s="99"/>
      <c r="T7" s="99"/>
      <c r="U7" s="99"/>
      <c r="V7" s="99"/>
    </row>
    <row r="8" spans="1:24" ht="29.25" customHeight="1">
      <c r="A8" s="12">
        <v>4</v>
      </c>
      <c r="B8" s="99" t="s">
        <v>155</v>
      </c>
      <c r="C8" s="99"/>
      <c r="D8" s="99"/>
      <c r="E8" s="99"/>
      <c r="F8" s="99"/>
      <c r="G8" s="99"/>
      <c r="H8" s="99"/>
      <c r="I8" s="99"/>
      <c r="J8" s="99"/>
      <c r="K8" s="99"/>
      <c r="L8" s="99"/>
      <c r="M8" s="99"/>
      <c r="N8" s="99"/>
      <c r="O8" s="99"/>
      <c r="P8" s="99"/>
      <c r="Q8" s="99"/>
      <c r="R8" s="99"/>
      <c r="S8" s="99"/>
      <c r="T8" s="99"/>
      <c r="U8" s="99"/>
      <c r="V8" s="99"/>
    </row>
    <row r="9" spans="1:24" ht="28.5" customHeight="1">
      <c r="A9" s="12">
        <v>5</v>
      </c>
      <c r="B9" s="99" t="s">
        <v>156</v>
      </c>
      <c r="C9" s="99"/>
      <c r="D9" s="99"/>
      <c r="E9" s="99"/>
      <c r="F9" s="99"/>
      <c r="G9" s="99"/>
      <c r="H9" s="99"/>
      <c r="I9" s="99"/>
      <c r="J9" s="99"/>
      <c r="K9" s="99"/>
      <c r="L9" s="99"/>
      <c r="M9" s="99"/>
      <c r="N9" s="99"/>
      <c r="O9" s="99"/>
      <c r="P9" s="99"/>
      <c r="Q9" s="99"/>
      <c r="R9" s="99"/>
      <c r="S9" s="99"/>
      <c r="T9" s="99"/>
      <c r="U9" s="99"/>
      <c r="V9" s="99"/>
    </row>
    <row r="10" spans="1:24" ht="39" customHeight="1">
      <c r="A10" s="12">
        <v>6</v>
      </c>
      <c r="B10" s="99" t="s">
        <v>157</v>
      </c>
      <c r="C10" s="99"/>
      <c r="D10" s="99"/>
      <c r="E10" s="99"/>
      <c r="F10" s="99"/>
      <c r="G10" s="99"/>
      <c r="H10" s="99"/>
      <c r="I10" s="99"/>
      <c r="J10" s="99"/>
      <c r="K10" s="99"/>
      <c r="L10" s="99"/>
      <c r="M10" s="99"/>
      <c r="N10" s="99"/>
      <c r="O10" s="99"/>
      <c r="P10" s="99"/>
      <c r="Q10" s="99"/>
      <c r="R10" s="99"/>
      <c r="S10" s="99"/>
      <c r="T10" s="99"/>
      <c r="U10" s="99"/>
      <c r="V10" s="99"/>
    </row>
    <row r="11" spans="1:24" ht="14.25" customHeight="1">
      <c r="A11" s="12">
        <v>7</v>
      </c>
      <c r="B11" s="66" t="s">
        <v>158</v>
      </c>
      <c r="C11" s="30"/>
      <c r="D11" s="30"/>
      <c r="E11" s="30"/>
      <c r="F11" s="30"/>
      <c r="G11" s="30"/>
      <c r="H11" s="30"/>
      <c r="I11" s="30"/>
      <c r="J11" s="30"/>
      <c r="K11" s="30"/>
      <c r="L11" s="30"/>
      <c r="M11" s="30"/>
      <c r="N11" s="30"/>
      <c r="O11" s="30"/>
      <c r="P11" s="30"/>
      <c r="Q11" s="30"/>
      <c r="R11" s="30"/>
      <c r="S11" s="30"/>
      <c r="T11" s="30"/>
      <c r="U11" s="30"/>
      <c r="V11" s="30"/>
    </row>
    <row r="12" spans="1:24" ht="16.5" customHeight="1">
      <c r="A12" s="12">
        <v>8</v>
      </c>
      <c r="B12" s="66" t="s">
        <v>159</v>
      </c>
      <c r="C12" s="66"/>
      <c r="D12" s="66"/>
      <c r="E12" s="66"/>
      <c r="F12" s="66"/>
      <c r="G12" s="66"/>
      <c r="H12" s="66"/>
      <c r="I12" s="66"/>
      <c r="J12" s="66"/>
      <c r="K12" s="66"/>
      <c r="L12" s="66"/>
      <c r="M12" s="66"/>
      <c r="N12" s="66"/>
      <c r="O12" s="66"/>
      <c r="P12" s="66"/>
      <c r="Q12" s="66"/>
      <c r="R12" s="66"/>
      <c r="S12" s="66"/>
      <c r="T12" s="66"/>
      <c r="U12" s="66"/>
      <c r="V12" s="66"/>
    </row>
    <row r="13" spans="1:24" ht="17.25" customHeight="1">
      <c r="A13" s="12">
        <v>9</v>
      </c>
      <c r="B13" s="66" t="s">
        <v>160</v>
      </c>
      <c r="C13" s="66"/>
      <c r="D13" s="66"/>
      <c r="E13" s="66"/>
      <c r="F13" s="66"/>
      <c r="G13" s="66"/>
      <c r="H13" s="66"/>
      <c r="I13" s="66"/>
      <c r="J13" s="66"/>
      <c r="K13" s="66"/>
      <c r="L13" s="66"/>
      <c r="M13" s="66"/>
      <c r="N13" s="66"/>
      <c r="O13" s="66"/>
      <c r="P13" s="66"/>
      <c r="Q13" s="66"/>
      <c r="R13" s="66"/>
      <c r="S13" s="66"/>
      <c r="T13" s="66"/>
      <c r="U13" s="66"/>
      <c r="V13" s="66"/>
    </row>
    <row r="14" spans="1:24" ht="14.25" customHeight="1">
      <c r="A14" s="12">
        <v>10</v>
      </c>
      <c r="B14" s="66" t="s">
        <v>161</v>
      </c>
      <c r="C14" s="66"/>
      <c r="D14" s="66"/>
      <c r="E14" s="66"/>
      <c r="F14" s="66"/>
      <c r="G14" s="66"/>
      <c r="H14" s="66"/>
      <c r="I14" s="66"/>
      <c r="J14" s="66"/>
      <c r="K14" s="66"/>
      <c r="L14" s="66"/>
      <c r="M14" s="66"/>
      <c r="N14" s="66"/>
      <c r="O14" s="66"/>
      <c r="P14" s="66"/>
      <c r="Q14" s="66"/>
      <c r="R14" s="66"/>
      <c r="S14" s="66"/>
      <c r="T14" s="66"/>
      <c r="U14" s="66"/>
      <c r="V14" s="66"/>
    </row>
    <row r="15" spans="1:24">
      <c r="A15" s="12">
        <v>11</v>
      </c>
      <c r="B15" s="66" t="s">
        <v>162</v>
      </c>
      <c r="C15" s="66"/>
      <c r="D15" s="66"/>
      <c r="E15" s="66"/>
      <c r="F15" s="66"/>
      <c r="G15" s="66"/>
      <c r="H15" s="66"/>
      <c r="I15" s="66"/>
      <c r="J15" s="66"/>
      <c r="K15" s="66"/>
      <c r="L15" s="66"/>
      <c r="M15" s="66"/>
      <c r="N15" s="66"/>
      <c r="O15" s="66"/>
      <c r="P15" s="66"/>
      <c r="Q15" s="66"/>
      <c r="R15" s="66"/>
      <c r="S15" s="66"/>
      <c r="T15" s="66"/>
      <c r="U15" s="66"/>
      <c r="V15" s="66"/>
      <c r="W15" s="30"/>
      <c r="X15" s="30"/>
    </row>
    <row r="16" spans="1:24">
      <c r="A16" s="12">
        <v>12</v>
      </c>
      <c r="B16" s="66" t="s">
        <v>163</v>
      </c>
      <c r="C16" s="66"/>
      <c r="D16" s="66"/>
      <c r="E16" s="66"/>
      <c r="F16" s="66"/>
      <c r="G16" s="66"/>
      <c r="H16" s="66"/>
      <c r="I16" s="66"/>
      <c r="J16" s="66"/>
      <c r="K16" s="66"/>
      <c r="L16" s="66"/>
      <c r="M16" s="66"/>
      <c r="N16" s="66"/>
      <c r="O16" s="66"/>
      <c r="P16" s="66"/>
      <c r="Q16" s="66"/>
      <c r="R16" s="66"/>
      <c r="S16" s="66"/>
      <c r="T16" s="66"/>
      <c r="U16" s="66"/>
      <c r="V16" s="66"/>
    </row>
    <row r="17" spans="1:22">
      <c r="A17" s="12">
        <v>13</v>
      </c>
      <c r="B17" s="66" t="s">
        <v>164</v>
      </c>
      <c r="C17" s="66"/>
      <c r="D17" s="66"/>
      <c r="E17" s="66"/>
      <c r="F17" s="66"/>
      <c r="G17" s="66"/>
      <c r="H17" s="66"/>
      <c r="I17" s="66"/>
      <c r="J17" s="66"/>
      <c r="K17" s="66"/>
      <c r="L17" s="66"/>
      <c r="M17" s="66"/>
      <c r="N17" s="66"/>
      <c r="O17" s="66"/>
      <c r="P17" s="66"/>
      <c r="Q17" s="66"/>
      <c r="R17" s="66"/>
      <c r="S17" s="66"/>
      <c r="T17" s="66"/>
      <c r="U17" s="66"/>
      <c r="V17" s="66"/>
    </row>
    <row r="18" spans="1:22" ht="23.25" customHeight="1">
      <c r="A18" s="12"/>
      <c r="B18" s="65"/>
      <c r="C18" s="30"/>
      <c r="D18" s="30"/>
      <c r="E18" s="30"/>
      <c r="F18" s="30"/>
      <c r="G18" s="30"/>
      <c r="H18" s="30"/>
      <c r="I18" s="30"/>
      <c r="J18" s="30"/>
      <c r="K18" s="30"/>
      <c r="L18" s="30"/>
      <c r="M18" s="30"/>
      <c r="N18" s="30"/>
      <c r="O18" s="30"/>
      <c r="P18" s="30"/>
      <c r="Q18" s="30"/>
      <c r="R18" s="30"/>
      <c r="S18" s="30"/>
      <c r="T18" s="30"/>
      <c r="U18" s="30"/>
      <c r="V18" s="30"/>
    </row>
  </sheetData>
  <mergeCells count="6">
    <mergeCell ref="B5:V5"/>
    <mergeCell ref="B6:V6"/>
    <mergeCell ref="B7:V7"/>
    <mergeCell ref="B8:V8"/>
    <mergeCell ref="B10:V10"/>
    <mergeCell ref="B9:V9"/>
  </mergeCells>
  <pageMargins left="0.7" right="0.7" top="0.75" bottom="0.75" header="0.3" footer="0.3"/>
  <pageSetup paperSize="9" orientation="portrait" horizontalDpi="300" verticalDpi="300" r:id="rId1"/>
  <headerFooter>
    <oddHeader>&amp;R&amp;"Arial"&amp;8&amp;K000000[OFFICIAL]&amp;1#</oddHeader>
  </headerFooter>
  <drawing r:id="rId2"/>
</worksheet>
</file>

<file path=docMetadata/LabelInfo.xml><?xml version="1.0" encoding="utf-8"?>
<clbl:labelList xmlns:clbl="http://schemas.microsoft.com/office/2020/mipLabelMetadata">
  <clbl:label id="{57e687cc-f93a-416b-a813-dfd9fe80a0f5}" enabled="1" method="Standard" siteId="{ffeebe53-4714-40e9-81b1-cb5984a2ddf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Waterworth, Emma</dc:creator>
  <cp:keywords/>
  <dc:description/>
  <cp:lastModifiedBy>Hardik Soni</cp:lastModifiedBy>
  <cp:revision/>
  <dcterms:created xsi:type="dcterms:W3CDTF">2019-07-30T14:27:33Z</dcterms:created>
  <dcterms:modified xsi:type="dcterms:W3CDTF">2023-07-27T01:25:28Z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ies>
</file>