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Z:\Working documents\AAplc Results\2022\FY 2022\Presentation\Appendix\Analysis &amp; support\EBITDA rec\"/>
    </mc:Choice>
  </mc:AlternateContent>
  <xr:revisionPtr revIDLastSave="0" documentId="13_ncr:1_{4AF4EA40-44CA-45A2-BE50-C896661FB90F}" xr6:coauthVersionLast="47" xr6:coauthVersionMax="47" xr10:uidLastSave="{00000000-0000-0000-0000-000000000000}"/>
  <bookViews>
    <workbookView xWindow="-120" yWindow="-120" windowWidth="29040" windowHeight="15840" activeTab="1" xr2:uid="{F23E6CD4-2690-406C-94F1-D42A95F53635}"/>
  </bookViews>
  <sheets>
    <sheet name="Disclaimer" sheetId="4" r:id="rId1"/>
    <sheet name="2022 Simplified earnings by BU" sheetId="10" r:id="rId2"/>
    <sheet name=" Earnings Footnotes" sheetId="5" r:id="rId3"/>
    <sheet name="Guidance" sheetId="7" r:id="rId4"/>
    <sheet name="Guidance Footnotes"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10" l="1"/>
  <c r="C25" i="10"/>
  <c r="D7" i="10" s="1"/>
  <c r="H7" i="10"/>
  <c r="C26" i="10"/>
  <c r="D9" i="10" s="1"/>
  <c r="D11" i="10"/>
  <c r="E11" i="10"/>
  <c r="E7" i="10"/>
  <c r="E10" i="10"/>
  <c r="E40" i="10"/>
  <c r="E49" i="10"/>
  <c r="E54" i="10" s="1"/>
  <c r="E63" i="10"/>
  <c r="D63" i="10" s="1"/>
  <c r="H10" i="10" s="1"/>
  <c r="D54" i="10"/>
  <c r="C54" i="10" s="1"/>
  <c r="C53" i="10"/>
  <c r="C52" i="10"/>
  <c r="C51" i="10"/>
  <c r="C50" i="10"/>
  <c r="C48" i="10"/>
  <c r="G7" i="10" s="1"/>
  <c r="E36" i="10"/>
  <c r="E35" i="10"/>
  <c r="E34" i="10"/>
  <c r="I17" i="10"/>
  <c r="J16" i="10"/>
  <c r="C14" i="10"/>
  <c r="C15" i="10" s="1"/>
  <c r="E26" i="10" l="1"/>
  <c r="D26" i="10"/>
  <c r="G8" i="10"/>
  <c r="E39" i="10"/>
  <c r="E41" i="10" s="1"/>
  <c r="F10" i="10" s="1"/>
  <c r="F14" i="10" s="1"/>
  <c r="F15" i="10" s="1"/>
  <c r="F17" i="10" s="1"/>
  <c r="E14" i="10"/>
  <c r="E15" i="10" s="1"/>
  <c r="E17" i="10" s="1"/>
  <c r="E8" i="10"/>
  <c r="H14" i="10"/>
  <c r="H15" i="10" s="1"/>
  <c r="H17" i="10" s="1"/>
  <c r="C49" i="10"/>
  <c r="G9" i="10" s="1"/>
  <c r="G10" i="10" s="1"/>
  <c r="C17" i="10"/>
  <c r="D10" i="10" l="1"/>
  <c r="D14" i="10" s="1"/>
  <c r="D15" i="10" s="1"/>
  <c r="D17" i="10" s="1"/>
  <c r="G14" i="10"/>
  <c r="G15" i="10" s="1"/>
  <c r="G17" i="10" s="1"/>
  <c r="J15" i="10" l="1"/>
  <c r="J17"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Greenberg, Robert</author>
    <author>Waterworth, Emma</author>
    <author>Jarman, Michelle</author>
  </authors>
  <commentList>
    <comment ref="C6" authorId="0" shapeId="0" xr:uid="{D7245C47-495C-40B7-A17B-8DA86E407019}">
      <text>
        <r>
          <rPr>
            <sz val="9"/>
            <color indexed="81"/>
            <rFont val="Tahoma"/>
            <family val="2"/>
          </rPr>
          <t>Footnote 4</t>
        </r>
      </text>
    </comment>
    <comment ref="F6" authorId="0" shapeId="0" xr:uid="{901CB6ED-1B10-473B-8042-B9A852759165}">
      <text>
        <r>
          <rPr>
            <sz val="9"/>
            <color indexed="81"/>
            <rFont val="Tahoma"/>
            <family val="2"/>
          </rPr>
          <t>Footnote 5</t>
        </r>
      </text>
    </comment>
    <comment ref="H6" authorId="0" shapeId="0" xr:uid="{DCB5A81E-1E2E-4244-8847-DCFB60EE49E0}">
      <text>
        <r>
          <rPr>
            <sz val="9"/>
            <color indexed="81"/>
            <rFont val="Tahoma"/>
            <family val="2"/>
          </rPr>
          <t>Footnote 6</t>
        </r>
      </text>
    </comment>
    <comment ref="D7" authorId="0" shapeId="0" xr:uid="{9896A208-6F8F-4D79-AACF-9257A26806C0}">
      <text>
        <r>
          <rPr>
            <sz val="9"/>
            <color indexed="81"/>
            <rFont val="Tahoma"/>
            <family val="2"/>
          </rPr>
          <t>Footnote 7</t>
        </r>
      </text>
    </comment>
    <comment ref="E7" authorId="0" shapeId="0" xr:uid="{B1D2A245-224B-4ABC-A9D9-110A2AF1E323}">
      <text>
        <r>
          <rPr>
            <sz val="9"/>
            <color indexed="81"/>
            <rFont val="Tahoma"/>
            <family val="2"/>
          </rPr>
          <t>Footnote 7</t>
        </r>
      </text>
    </comment>
    <comment ref="H7" authorId="0" shapeId="0" xr:uid="{E6960713-DFE1-4559-9C8E-3A6473421A62}">
      <text>
        <r>
          <rPr>
            <sz val="9"/>
            <color indexed="81"/>
            <rFont val="Tahoma"/>
            <family val="2"/>
          </rPr>
          <t>Footnote 8</t>
        </r>
      </text>
    </comment>
    <comment ref="G8" authorId="1" shapeId="0" xr:uid="{491FCE20-4295-4429-B788-ABA8CF7C0CC2}">
      <text>
        <r>
          <rPr>
            <sz val="9"/>
            <color indexed="81"/>
            <rFont val="Tahoma"/>
            <family val="2"/>
          </rPr>
          <t>Footnote 9</t>
        </r>
      </text>
    </comment>
    <comment ref="H8" authorId="0" shapeId="0" xr:uid="{F95005D6-AAE8-4089-A584-58D9BD1E7AB9}">
      <text>
        <r>
          <rPr>
            <sz val="9"/>
            <color indexed="81"/>
            <rFont val="Tahoma"/>
            <family val="2"/>
          </rPr>
          <t>Footnote 10</t>
        </r>
      </text>
    </comment>
    <comment ref="D9" authorId="0" shapeId="0" xr:uid="{6E667DE2-12E0-4DAB-84D6-3D7A9693B2F1}">
      <text>
        <r>
          <rPr>
            <sz val="9"/>
            <color indexed="81"/>
            <rFont val="Tahoma"/>
            <family val="2"/>
          </rPr>
          <t>Footnote 11</t>
        </r>
      </text>
    </comment>
    <comment ref="G9" authorId="0" shapeId="0" xr:uid="{22FD2066-0CF3-4FF8-B078-4B4BA971BBCE}">
      <text>
        <r>
          <rPr>
            <sz val="9"/>
            <color indexed="81"/>
            <rFont val="Tahoma"/>
            <family val="2"/>
          </rPr>
          <t>Footnote 12</t>
        </r>
      </text>
    </comment>
    <comment ref="C10" authorId="0" shapeId="0" xr:uid="{C32B27C0-885B-4D5A-ADE4-D60F1DC90748}">
      <text>
        <r>
          <rPr>
            <sz val="9"/>
            <color indexed="81"/>
            <rFont val="Tahoma"/>
            <family val="2"/>
          </rPr>
          <t>Footnote 13</t>
        </r>
      </text>
    </comment>
    <comment ref="F10" authorId="0" shapeId="0" xr:uid="{21EE5F48-A5A1-4F0E-905B-1F0ED13C0142}">
      <text>
        <r>
          <rPr>
            <sz val="9"/>
            <color indexed="81"/>
            <rFont val="Tahoma"/>
            <family val="2"/>
          </rPr>
          <t>Footnote 14</t>
        </r>
      </text>
    </comment>
    <comment ref="H10" authorId="0" shapeId="0" xr:uid="{700D56FD-FEA2-46A4-B5D1-F2ECD3F7ADE1}">
      <text>
        <r>
          <rPr>
            <sz val="9"/>
            <color indexed="81"/>
            <rFont val="Tahoma"/>
            <family val="2"/>
          </rPr>
          <t>Footnote 15</t>
        </r>
      </text>
    </comment>
    <comment ref="H11" authorId="1" shapeId="0" xr:uid="{28500B3B-0E85-42E6-9111-DDE7BC3578C1}">
      <text>
        <r>
          <rPr>
            <sz val="9"/>
            <color indexed="81"/>
            <rFont val="Tahoma"/>
            <family val="2"/>
          </rPr>
          <t>Footnote 15</t>
        </r>
      </text>
    </comment>
    <comment ref="D12" authorId="1" shapeId="0" xr:uid="{88DD05D4-E604-48A0-B49B-4E8BD8DE5A1A}">
      <text>
        <r>
          <rPr>
            <sz val="9"/>
            <color indexed="81"/>
            <rFont val="Tahoma"/>
            <family val="2"/>
          </rPr>
          <t>Footnote 16</t>
        </r>
      </text>
    </comment>
    <comment ref="E12" authorId="1" shapeId="0" xr:uid="{C84A1327-C120-45BD-9FA9-C699B812C878}">
      <text>
        <r>
          <rPr>
            <sz val="9"/>
            <color indexed="81"/>
            <rFont val="Tahoma"/>
            <family val="2"/>
          </rPr>
          <t>Footnote 17</t>
        </r>
      </text>
    </comment>
    <comment ref="G12" authorId="1" shapeId="0" xr:uid="{1062AF5A-A1FE-4E0C-98E9-9D914A00466B}">
      <text>
        <r>
          <rPr>
            <sz val="9"/>
            <color indexed="81"/>
            <rFont val="Tahoma"/>
            <family val="2"/>
          </rPr>
          <t>Footnote 18</t>
        </r>
      </text>
    </comment>
    <comment ref="H12" authorId="1" shapeId="0" xr:uid="{73B3B86A-B988-4FC5-A157-8C2E17B55D29}">
      <text>
        <r>
          <rPr>
            <sz val="9"/>
            <color indexed="81"/>
            <rFont val="Tahoma"/>
            <family val="2"/>
          </rPr>
          <t>Footnote 19</t>
        </r>
      </text>
    </comment>
    <comment ref="C13" authorId="1" shapeId="0" xr:uid="{4EE03215-BC50-4435-8235-CA6626327AC9}">
      <text>
        <r>
          <rPr>
            <sz val="9"/>
            <color indexed="81"/>
            <rFont val="Tahoma"/>
            <family val="2"/>
          </rPr>
          <t>Footnote 21</t>
        </r>
      </text>
    </comment>
    <comment ref="D13" authorId="1" shapeId="0" xr:uid="{FB3950D5-55F4-4212-9099-7448A2085F4B}">
      <text>
        <r>
          <rPr>
            <sz val="9"/>
            <color indexed="81"/>
            <rFont val="Tahoma"/>
            <family val="2"/>
          </rPr>
          <t>Footnote 22</t>
        </r>
      </text>
    </comment>
    <comment ref="F13" authorId="1" shapeId="0" xr:uid="{6F0FBA4C-C71E-4B0C-BB11-E1D0C304F3C5}">
      <text>
        <r>
          <rPr>
            <sz val="9"/>
            <color indexed="81"/>
            <rFont val="Tahoma"/>
            <family val="2"/>
          </rPr>
          <t>Footnote 23</t>
        </r>
      </text>
    </comment>
    <comment ref="G13" authorId="0" shapeId="0" xr:uid="{B1F7BC96-14E1-45CB-B10F-E11B0302ECC4}">
      <text>
        <r>
          <rPr>
            <sz val="9"/>
            <color indexed="81"/>
            <rFont val="Tahoma"/>
            <family val="2"/>
          </rPr>
          <t>Footnote 24</t>
        </r>
      </text>
    </comment>
    <comment ref="H13" authorId="1" shapeId="0" xr:uid="{AFD986B1-A8DA-4B93-89E7-0D669D2F0306}">
      <text>
        <r>
          <rPr>
            <sz val="9"/>
            <color indexed="81"/>
            <rFont val="Tahoma"/>
            <family val="2"/>
          </rPr>
          <t>Footnote 25</t>
        </r>
      </text>
    </comment>
    <comment ref="D18" authorId="2" shapeId="0" xr:uid="{B8CF29B4-0930-4AD0-897B-CBBE8E3148CC}">
      <text>
        <r>
          <rPr>
            <sz val="9"/>
            <color indexed="81"/>
            <rFont val="Tahoma"/>
            <family val="2"/>
          </rPr>
          <t xml:space="preserve">Footnote 27
</t>
        </r>
      </text>
    </comment>
    <comment ref="G18" authorId="1" shapeId="0" xr:uid="{2AA32044-857C-439D-B036-9E88BF1CCDAF}">
      <text>
        <r>
          <rPr>
            <sz val="9"/>
            <color indexed="81"/>
            <rFont val="Tahoma"/>
            <family val="2"/>
          </rPr>
          <t>Footnote 28</t>
        </r>
      </text>
    </comment>
  </commentList>
</comments>
</file>

<file path=xl/sharedStrings.xml><?xml version="1.0" encoding="utf-8"?>
<sst xmlns="http://schemas.openxmlformats.org/spreadsheetml/2006/main" count="192" uniqueCount="171">
  <si>
    <t>PGMs</t>
  </si>
  <si>
    <t>Nickel</t>
  </si>
  <si>
    <t>Total</t>
  </si>
  <si>
    <t>n/a</t>
  </si>
  <si>
    <t>Realised FOB Price</t>
  </si>
  <si>
    <t>FOB/C1 unit cost</t>
  </si>
  <si>
    <t>FOB Margin per unit</t>
  </si>
  <si>
    <t>Own mined volumes</t>
  </si>
  <si>
    <t>PGMs basket</t>
  </si>
  <si>
    <t>Volume</t>
  </si>
  <si>
    <t>Platinum</t>
  </si>
  <si>
    <t>Palladium</t>
  </si>
  <si>
    <t>Rhodium</t>
  </si>
  <si>
    <t>Total revenue</t>
  </si>
  <si>
    <t>PGMs basket price</t>
  </si>
  <si>
    <t>Royalties per unit</t>
  </si>
  <si>
    <t>HCC</t>
  </si>
  <si>
    <t>PCI</t>
  </si>
  <si>
    <t>Attributable share</t>
  </si>
  <si>
    <t>~85%</t>
  </si>
  <si>
    <t>~79%</t>
  </si>
  <si>
    <t>Kumba</t>
  </si>
  <si>
    <t>Minas-Rio</t>
  </si>
  <si>
    <t>Market price</t>
  </si>
  <si>
    <t>Freight</t>
  </si>
  <si>
    <t>Realised FOB price</t>
  </si>
  <si>
    <t>Realised price</t>
  </si>
  <si>
    <t>Iridium, ruthenium &amp; gold</t>
  </si>
  <si>
    <t>Nickel, copper, chrome &amp; other metals.</t>
  </si>
  <si>
    <t>Realised price adjusted to include Jellinbah. Unit cost is for managed operations only.</t>
  </si>
  <si>
    <t>Principally processing &amp; trading of product purchased from third parties.</t>
  </si>
  <si>
    <t>Sales volume (mined share)</t>
  </si>
  <si>
    <t>Average benchmark price</t>
  </si>
  <si>
    <t>Freight/moisture/provisional pricing per unit</t>
  </si>
  <si>
    <t>Kumba: Platts 62% Fe CFR China; Minas-Rio: MB 66% Fe concentrate CFR.</t>
  </si>
  <si>
    <t>De Beers
(Diamonds)</t>
  </si>
  <si>
    <t>$m unless stated</t>
  </si>
  <si>
    <t>Mining EBITDA</t>
  </si>
  <si>
    <t>Total EBITDA</t>
  </si>
  <si>
    <t xml:space="preserve">Revenue </t>
  </si>
  <si>
    <t>Weighted average. Kumba: ~53%; Minas-Rio: 100%.</t>
  </si>
  <si>
    <t>~70%</t>
  </si>
  <si>
    <t>Total iron ore</t>
  </si>
  <si>
    <t>Units</t>
  </si>
  <si>
    <t>2023F</t>
  </si>
  <si>
    <t>2024F</t>
  </si>
  <si>
    <t>Mct</t>
  </si>
  <si>
    <t>30-33</t>
  </si>
  <si>
    <t>kt</t>
  </si>
  <si>
    <t>Moz</t>
  </si>
  <si>
    <t>Mt</t>
  </si>
  <si>
    <t>64-68</t>
  </si>
  <si>
    <t>Production outlook</t>
  </si>
  <si>
    <t>US$/ct</t>
  </si>
  <si>
    <t>C1 Usc/lb</t>
  </si>
  <si>
    <t>US$/PGM oz</t>
  </si>
  <si>
    <t>FOB US$/t</t>
  </si>
  <si>
    <t>US$/t</t>
  </si>
  <si>
    <t>Steelmaking Coal</t>
  </si>
  <si>
    <t>From 1 July 2022, additional tiers have been added to the Queensland royalty rates.</t>
  </si>
  <si>
    <t>ZAR:USD</t>
  </si>
  <si>
    <t>AUD:USD</t>
  </si>
  <si>
    <t>~17</t>
  </si>
  <si>
    <t>~1.5</t>
  </si>
  <si>
    <t>BRL:USD</t>
  </si>
  <si>
    <t>CLP:USD</t>
  </si>
  <si>
    <t>PEN:USD</t>
  </si>
  <si>
    <t>Product premium/(discount) per unit</t>
  </si>
  <si>
    <t>Unit costs outlook</t>
  </si>
  <si>
    <t>Includes market development &amp; strategic projects, exploration &amp; evaluation costs, restoration &amp; rehabilitation costs and other corporate costs.</t>
  </si>
  <si>
    <t>Royalties for Nickel, in Brazil, are based on production costs incurred.</t>
  </si>
  <si>
    <t>Iron Ore realised price</t>
  </si>
  <si>
    <t>Steelmaking Coal blended price</t>
  </si>
  <si>
    <t>2022 Simplified earnings by BU</t>
  </si>
  <si>
    <t>~84%</t>
  </si>
  <si>
    <t>Copper realised price</t>
  </si>
  <si>
    <t>Total Copper</t>
  </si>
  <si>
    <t>Chile</t>
  </si>
  <si>
    <t>Peru</t>
  </si>
  <si>
    <t>Realised Price</t>
  </si>
  <si>
    <r>
      <t>Iron Ore</t>
    </r>
    <r>
      <rPr>
        <vertAlign val="superscript"/>
        <sz val="9"/>
        <color rgb="FF031795"/>
        <rFont val="Arial"/>
        <family val="2"/>
      </rPr>
      <t>2</t>
    </r>
  </si>
  <si>
    <r>
      <t>Copper</t>
    </r>
    <r>
      <rPr>
        <vertAlign val="superscript"/>
        <sz val="9"/>
        <color rgb="FF031795"/>
        <rFont val="Arial"/>
        <family val="2"/>
      </rPr>
      <t>1</t>
    </r>
  </si>
  <si>
    <r>
      <t>Other costs per unit</t>
    </r>
    <r>
      <rPr>
        <vertAlign val="superscript"/>
        <sz val="10"/>
        <color rgb="FF031795"/>
        <rFont val="Arial"/>
        <family val="2"/>
      </rPr>
      <t>20</t>
    </r>
  </si>
  <si>
    <r>
      <t>Material processing &amp; trading</t>
    </r>
    <r>
      <rPr>
        <vertAlign val="superscript"/>
        <sz val="10"/>
        <color rgb="FF031795"/>
        <rFont val="Arial"/>
        <family val="2"/>
      </rPr>
      <t>26</t>
    </r>
  </si>
  <si>
    <r>
      <t>Average benchmark price</t>
    </r>
    <r>
      <rPr>
        <vertAlign val="superscript"/>
        <sz val="9"/>
        <color rgb="FF031795"/>
        <rFont val="Arial"/>
        <family val="2"/>
      </rPr>
      <t>7</t>
    </r>
  </si>
  <si>
    <r>
      <t>Provisional pricing per unit</t>
    </r>
    <r>
      <rPr>
        <vertAlign val="superscript"/>
        <sz val="9"/>
        <color rgb="FF031795"/>
        <rFont val="Arial"/>
        <family val="2"/>
      </rPr>
      <t>11</t>
    </r>
  </si>
  <si>
    <r>
      <t>Base metals &amp; other</t>
    </r>
    <r>
      <rPr>
        <vertAlign val="superscript"/>
        <sz val="9"/>
        <color rgb="FF031795"/>
        <rFont val="Arial"/>
        <family val="2"/>
      </rPr>
      <t>29</t>
    </r>
  </si>
  <si>
    <r>
      <t>PGMs volume</t>
    </r>
    <r>
      <rPr>
        <vertAlign val="superscript"/>
        <sz val="9"/>
        <color rgb="FF031795"/>
        <rFont val="Arial"/>
        <family val="2"/>
      </rPr>
      <t>5</t>
    </r>
  </si>
  <si>
    <r>
      <t>Basket price (per PGM oz)</t>
    </r>
    <r>
      <rPr>
        <b/>
        <vertAlign val="superscript"/>
        <sz val="9"/>
        <color rgb="FF031795"/>
        <rFont val="Arial"/>
        <family val="2"/>
      </rPr>
      <t>14</t>
    </r>
  </si>
  <si>
    <r>
      <t>Market price</t>
    </r>
    <r>
      <rPr>
        <vertAlign val="superscript"/>
        <sz val="9"/>
        <color rgb="FF031795"/>
        <rFont val="Arial"/>
        <family val="2"/>
      </rPr>
      <t>30</t>
    </r>
  </si>
  <si>
    <r>
      <t>Moisture content</t>
    </r>
    <r>
      <rPr>
        <vertAlign val="superscript"/>
        <sz val="9"/>
        <color rgb="FF031795"/>
        <rFont val="Arial"/>
        <family val="2"/>
      </rPr>
      <t>31</t>
    </r>
  </si>
  <si>
    <r>
      <t>Lump premium</t>
    </r>
    <r>
      <rPr>
        <vertAlign val="superscript"/>
        <sz val="9"/>
        <color rgb="FF031795"/>
        <rFont val="Arial"/>
        <family val="2"/>
      </rPr>
      <t>9</t>
    </r>
  </si>
  <si>
    <r>
      <t>Fe premium</t>
    </r>
    <r>
      <rPr>
        <vertAlign val="superscript"/>
        <sz val="9"/>
        <color rgb="FF031795"/>
        <rFont val="Arial"/>
        <family val="2"/>
      </rPr>
      <t>9</t>
    </r>
  </si>
  <si>
    <r>
      <t>Other</t>
    </r>
    <r>
      <rPr>
        <vertAlign val="superscript"/>
        <sz val="9"/>
        <color rgb="FF031795"/>
        <rFont val="Arial"/>
        <family val="2"/>
      </rPr>
      <t>9</t>
    </r>
  </si>
  <si>
    <r>
      <t>Weighted average steelmaking coal</t>
    </r>
    <r>
      <rPr>
        <vertAlign val="superscript"/>
        <sz val="9"/>
        <color rgb="FF031795"/>
        <rFont val="Arial"/>
        <family val="2"/>
      </rPr>
      <t>8</t>
    </r>
  </si>
  <si>
    <t>Total of Chile and Peru. Prices and costs are weighted average of Chile and Peru.</t>
  </si>
  <si>
    <t>Wet basis. Total of Kumba and Minas-Rio. Prices and costs are weighted average of Kumba and Minas-Rio.</t>
  </si>
  <si>
    <t>Manganese ($378m), Crop Nutrients ($(44)m), Exploration ($(155)m), corporate activities and unallocated costs ($(285)m).</t>
  </si>
  <si>
    <t xml:space="preserve">Proportionate share of sales volumes (19.2% Botswana, 50% Namibia): </t>
  </si>
  <si>
    <t xml:space="preserve">Own mined sales volumes including proportionate share of joint operation volumes. PGM ounces are reported on a 5E+Au basis. </t>
  </si>
  <si>
    <t>Excludes thermal coal by-product sales.</t>
  </si>
  <si>
    <t>LME price, c/lb converted to $/tonne (2,204.62 lbs/tonne). Average copper benchmark price is the weighted average of the 2022 LME price for Copper Chile (400c/lb) and the average LME price from 26 September 2022 onwards when sales commenced for Copper Peru (362c/lb).</t>
  </si>
  <si>
    <t>Sales volumes ~77% HCC, averaging 85% realisation of quoted low vol HCC price.</t>
  </si>
  <si>
    <t xml:space="preserve">The realised price for proportionate share (19.2% Debswana, 50% Namibia) excluding the 10% trading margin achieved in 2022. </t>
  </si>
  <si>
    <t>Royalties for Copper Chile and Peru are recorded in the income tax expense line, after EBITDA.</t>
  </si>
  <si>
    <t>Weighted average. Kumba: $3/t; Minas-Rio: $4/t.</t>
  </si>
  <si>
    <t>Higher than previous year largely due to rehabilitation provisions, FX movements and lower equity sales volumes.</t>
  </si>
  <si>
    <t>Weighted average. Chile: 72c/lb; Peru: 109c/lb. Chile is higher than previous year due to rehabilitation provision, FX movements and lower sales volumes. Peru other costs are skewed on a per unit basis as the operation ramps up.</t>
  </si>
  <si>
    <t>Higher than previous year which benefitted from higher sales volumes, as well as the stock count adjustment in H1 2022.</t>
  </si>
  <si>
    <t xml:space="preserve">Weighted average. Kumba: $10/t; Minas-Rio: $11/t. Kumba is higher than previous year due to higher corporate costs and lower sales volumes. </t>
  </si>
  <si>
    <t>Includes $343m of one-off credits to EBITDA relating to insurance receipts for the Grosvenor gas ignition claim and the overpressure event at Moranbah, as well as the benefit of the margin achieved on the sales of thermal coal by-product in Australia.</t>
  </si>
  <si>
    <t>Weighted average. Chile: ~89%; Peru: 60%.</t>
  </si>
  <si>
    <t>Moisture adjustment converts dry benchmark to wet product. Kumba: ~1.6%; Minas-Rio ~9%.</t>
  </si>
  <si>
    <r>
      <t>Diamonds</t>
    </r>
    <r>
      <rPr>
        <vertAlign val="superscript"/>
        <sz val="10"/>
        <color rgb="FF031795"/>
        <rFont val="Arial"/>
        <family val="2"/>
      </rPr>
      <t>1</t>
    </r>
  </si>
  <si>
    <r>
      <t>Copper</t>
    </r>
    <r>
      <rPr>
        <vertAlign val="superscript"/>
        <sz val="10"/>
        <color rgb="FF031795"/>
        <rFont val="Arial"/>
        <family val="2"/>
      </rPr>
      <t>2</t>
    </r>
  </si>
  <si>
    <r>
      <t>Nickel</t>
    </r>
    <r>
      <rPr>
        <vertAlign val="superscript"/>
        <sz val="10"/>
        <color rgb="FF031795"/>
        <rFont val="Arial"/>
        <family val="2"/>
      </rPr>
      <t>3</t>
    </r>
  </si>
  <si>
    <r>
      <t>Platinum Group Metals - M&amp;C</t>
    </r>
    <r>
      <rPr>
        <vertAlign val="superscript"/>
        <sz val="10"/>
        <color rgb="FF031795"/>
        <rFont val="Arial"/>
        <family val="2"/>
      </rPr>
      <t>4</t>
    </r>
  </si>
  <si>
    <r>
      <t>Platinum Group Metals - Refined</t>
    </r>
    <r>
      <rPr>
        <vertAlign val="superscript"/>
        <sz val="10"/>
        <color rgb="FF031795"/>
        <rFont val="Arial"/>
        <family val="2"/>
      </rPr>
      <t>5</t>
    </r>
  </si>
  <si>
    <r>
      <t>Iron Ore</t>
    </r>
    <r>
      <rPr>
        <vertAlign val="superscript"/>
        <sz val="10"/>
        <color rgb="FF031795"/>
        <rFont val="Arial"/>
        <family val="2"/>
      </rPr>
      <t>6</t>
    </r>
  </si>
  <si>
    <r>
      <t>Steelmaking Coal</t>
    </r>
    <r>
      <rPr>
        <vertAlign val="superscript"/>
        <sz val="10"/>
        <color rgb="FF031795"/>
        <rFont val="Arial"/>
        <family val="2"/>
      </rPr>
      <t>7</t>
    </r>
  </si>
  <si>
    <r>
      <t>Diamonds</t>
    </r>
    <r>
      <rPr>
        <vertAlign val="superscript"/>
        <sz val="10"/>
        <color rgb="FF031795"/>
        <rFont val="Arial"/>
        <family val="2"/>
      </rPr>
      <t>9</t>
    </r>
  </si>
  <si>
    <r>
      <t>Copper</t>
    </r>
    <r>
      <rPr>
        <vertAlign val="superscript"/>
        <sz val="10"/>
        <color rgb="FF031795"/>
        <rFont val="Arial"/>
        <family val="2"/>
      </rPr>
      <t>10</t>
    </r>
  </si>
  <si>
    <r>
      <t>Platinum Group Metals</t>
    </r>
    <r>
      <rPr>
        <vertAlign val="superscript"/>
        <sz val="10"/>
        <color rgb="FF031795"/>
        <rFont val="Arial"/>
        <family val="2"/>
      </rPr>
      <t>11</t>
    </r>
  </si>
  <si>
    <r>
      <t>Iron Ore</t>
    </r>
    <r>
      <rPr>
        <vertAlign val="superscript"/>
        <sz val="10"/>
        <color rgb="FF031795"/>
        <rFont val="Arial"/>
        <family val="2"/>
      </rPr>
      <t>12</t>
    </r>
  </si>
  <si>
    <r>
      <t>Steelmaking Coal</t>
    </r>
    <r>
      <rPr>
        <vertAlign val="superscript"/>
        <sz val="10"/>
        <color rgb="FF031795"/>
        <rFont val="Arial"/>
        <family val="2"/>
      </rPr>
      <t>13</t>
    </r>
  </si>
  <si>
    <t>Exchange rates used for 2023F costs</t>
  </si>
  <si>
    <t>2025F</t>
  </si>
  <si>
    <r>
      <t>2023F</t>
    </r>
    <r>
      <rPr>
        <vertAlign val="superscript"/>
        <sz val="10"/>
        <color rgb="FF031795"/>
        <rFont val="Arial"/>
        <family val="2"/>
      </rPr>
      <t>8</t>
    </r>
  </si>
  <si>
    <t>29-32</t>
  </si>
  <si>
    <t>32-35</t>
  </si>
  <si>
    <t>840-930</t>
  </si>
  <si>
    <t>910-1,000</t>
  </si>
  <si>
    <t>38-40</t>
  </si>
  <si>
    <t>39-41</t>
  </si>
  <si>
    <t>37-39</t>
  </si>
  <si>
    <t>3.6-4.0</t>
  </si>
  <si>
    <t>3.5-3.9</t>
  </si>
  <si>
    <t>3.3-3.7</t>
  </si>
  <si>
    <t>57-61</t>
  </si>
  <si>
    <t>16-19</t>
  </si>
  <si>
    <t>61-65</t>
  </si>
  <si>
    <t>20-22</t>
  </si>
  <si>
    <t>~80</t>
  </si>
  <si>
    <t>~156</t>
  </si>
  <si>
    <t>~515</t>
  </si>
  <si>
    <t>~1,025</t>
  </si>
  <si>
    <t>~39</t>
  </si>
  <si>
    <t>~105</t>
  </si>
  <si>
    <t>~5.3</t>
  </si>
  <si>
    <t>~900</t>
  </si>
  <si>
    <t>~3.8</t>
  </si>
  <si>
    <t xml:space="preserve">Production on a 100% basis except for the Gahcho Kué joint operation, which is on an attributable 51% basis, and is subject to trading conditions. Venetia continues to transition to underground operations - first production is expected in 2023. </t>
  </si>
  <si>
    <t xml:space="preserve">Nickel operations in Brazil only. The Group also produces approximately 20 kt of nickel on an annual basis as a co-product from the PGM operations. Nickel production is impacted by declining grades. Bulk ore sorting unit benefits 2024, and 2025 is impacted by a maintenance shutdown. </t>
  </si>
  <si>
    <t>5E + gold produced metal in concentrate (M&amp;C) ounces. Includes own mined production (~65%) and purchased concentrate (POC) volumes (~35%). Metal in concentrate production is impacted by lower grade and recoveries at Mogalakwena, planned infrastructure closures and lower volumes from Amandelbult. Kroondal switches to a tolling arrangement upon our exit from the operation, expected in 2024. Lower volumes in 2025 reflect the transition of the Siyanda POC agreement to tolling.</t>
  </si>
  <si>
    <t xml:space="preserve">5E + gold produced refined ounces. Includes own mined production and POC volumes. Kroondal switches to a tolling arrangement upon our exit from the operation, expected in 2024. Lower volumes in 2025 reflect the transition of the Siyanda POC agreement to tolling. Subject to the impact of Eskom load-shedding. </t>
  </si>
  <si>
    <t>Total iron ore is the sum of Kumba and Minas-Rio on a wet basis. Kumba product is shipped with ~1.6% moisture and Minas-Rio product is shipped with ~9% moisture. 2023 Kumba: 35–37Mt (production is impacted by high levels of on-mine inventory); Minas-Rio: 22–24Mt. 2024 Kumba: 37–39Mt (subject to UHDMS plant coming online); Minas-Rio: 24–26Mt. 2025 Kumba: 39–41Mt; Minas-Rio: 25–27Mt. Kumba production is subject to the third party rail and port performance.</t>
  </si>
  <si>
    <t>Production excludes thermal coal by-product.</t>
  </si>
  <si>
    <t xml:space="preserve">Unit costs exclude royalties, depreciation and include direct support costs only. </t>
  </si>
  <si>
    <t>De Beers unit cost is based on De Beers’ share of production. Step-up in 2023 unit cost is primarily driven by change in production mix, as Venetia transitions to underground operations and delivers a lower carat profile during ramp-up.</t>
  </si>
  <si>
    <t>Copper business unit only. On a contained-metal basis. Total copper is the sum of Chile and Peru. 2023 Chile: 530–580kt; Peru 310–350kt. 2024 Chile: 550–600kt; Peru: 360–400kt. 2025 Chile: 530–580kt; Peru 310–350kt. Production in Chile is subject to water availability, and in Peru is subject to any socio-political effects and full ramp-up.</t>
  </si>
  <si>
    <t>Unit cost is per own mined 5E + gold PGMs metal in concentrate ounce.</t>
  </si>
  <si>
    <t>Steelmaking Coal FOB/tonne unit cost comprises managed operations and excludes royalties and study costs.</t>
  </si>
  <si>
    <r>
      <rPr>
        <b/>
        <sz val="9"/>
        <color rgb="FF031795"/>
        <rFont val="Arial"/>
        <family val="2"/>
      </rPr>
      <t>Group terminology</t>
    </r>
    <r>
      <rPr>
        <sz val="9"/>
        <color rgb="FF031795"/>
        <rFont val="Arial"/>
        <family val="2"/>
      </rPr>
      <t xml:space="preserve">
In this document, references to “Anglo American”, the “Anglo American Group”, the “Group”, “we”, “us”, and “our” are to refer to either Anglo American plc and its subsidiaries and/or those who work for them generally, or where it is not necessary to refer to a particular entity, entities or persons. The use of those generic terms herein is for convenience only, and is in no way indicative of how the Anglo American Group or any entity within it is structured, managed or controlled. Anglo American subsidiaries, and their management, are responsible for their own day-to-day operations, including but not limited to securing and maintaining all relevant licences and permits, operational adaptation and implementation of Group policies, management, training and any applicable local grievance mechanisms. Anglo American produces group-wide policies and procedures to ensure best uniform practices and standardisation across the Anglo American Group but is not responsible for the day to day implementation of such policies. Such policies and procedures constitute prescribed minimum standards only. Group operating subsidiaries are responsible for adapting those policies and procedures to reflect local conditions where appropriate, and for implementation, oversight and monitoring within their specific businesses.
</t>
    </r>
    <r>
      <rPr>
        <b/>
        <sz val="9"/>
        <color rgb="FF031795"/>
        <rFont val="Arial"/>
        <family val="2"/>
      </rPr>
      <t>Disclaimer:</t>
    </r>
    <r>
      <rPr>
        <sz val="9"/>
        <color rgb="FF031795"/>
        <rFont val="Arial"/>
        <family val="2"/>
      </rPr>
      <t xml:space="preserve"> This document has been prepared by Anglo American plc (“Anglo American”). By reviewing this document you agree to be bound by the following conditions. The release, presentation, publication or distribution of this document, in whole or in part, in certain jurisdictions may be restricted by law or regulation and persons into whose possession this document comes should inform themselves about, and observe, any such restrictions.
This document is for information purposes only and does not constitute, nor is to be construed as, an offer to sell or the recommendation, solicitation, inducement or offer to buy, subscribe for or sell shares in Anglo American or any other securities by Anglo American or any other party. Further, it should not be treated as giving investment, legal, accounting, regulatory, taxation or other advice and has no regard to the specific investment or other objectives, financial situation or particular needs of any recipient.
No representation or warranty, either express or implied, is provided, nor is any duty of care, responsibility or liability assumed, in each case in relation to the accuracy, completeness or reliability of the information contained herein. None of Anglo American or each of its affiliates, advisors or representatives shall have any liability whatsoever (in negligence or otherwise) for any loss howsoever arising from any use of this material or otherwise arising in connection with this material. 
</t>
    </r>
    <r>
      <rPr>
        <b/>
        <sz val="9"/>
        <color rgb="FF031795"/>
        <rFont val="Arial"/>
        <family val="2"/>
      </rPr>
      <t>Forward-looking statements and third party information</t>
    </r>
    <r>
      <rPr>
        <sz val="9"/>
        <color rgb="FF031795"/>
        <rFont val="Arial"/>
        <family val="2"/>
      </rPr>
      <t xml:space="preserve">
This document includes forward-looking statements. All statements other than statements of historical facts included in this document, including, without limitation, those regarding Anglo American’s financial position, business, acquisition and divestment strategy, dividend policy, plans and objectives of management for future operations, prospects and projects (including development plans and objectives relating to Anglo American’s products, production forecasts and Ore Reserve and Mineral Resource positions) and sustainability performance related (including environmental, social and governance) goals, ambitions, targets, visions, milestones and aspirations, are forward-looking statements. By their nature, such forward-looking statements involve known and unknown risks, uncertainties and other factors which may cause the actual results, performance or achievements of Anglo American or industry results to be materially different from any future results, performance or achievements expressed or implied by such forward-looking statements.
Such forward-looking statements are based on numerous assumptions regarding Anglo American’s present and future business strategies and the environment in which Anglo American will operate in the future. Important factors that could cause Anglo American’s actual results, performance or achievements to differ materially from those in the forward-looking statements include, among others, levels of actual production during any period, levels of global demand and commodity market prices, unanticipated downturns in business relationships with customers or their purchases from Anglo American, mineral resource exploration and project development capabilities and delivery, recovery rates and other operational capabilities, safety, health or environmental incidents, the effects of global pandemics and outbreaks of infectious diseases, the impact of attacks from third parties on our information systems, natural catastrophes or adverse geological conditions, climate change and extreme weather events, the outcome of litigation or regulatory proceedings, the availability of mining and processing equipment, the ability to obtain key inputs in a timely manner, the ability to produce and transport products profitably, the availability of necessary infrastructure (including transportation) services, the development, efficacy and adoption of new or competing technology, challenges in realising resource estimates or discovering new economic mineralisation, the impact of foreign currency exchange rates on market prices and operating costs, the availability of sufficient credit, liquidity and counterparty risks, the effects of inflation, terrorism, war, conflict, political or civil unrest, uncertainty, tensions and disputes and economic and financial conditions around the world, evolving societal and stakeholder requirements and expectations, shortages of skilled employees, unexpected difficulties relating to acquisitions or divestitures, competitive pressures and the actions of competitors, activities by courts, regulators and governmental authorities such as in relation to permitting or forcing closure of mines and ceasing of operations or maintenance of Anglo American’s assets and changes in taxation or safety, health, environmental or other types of regulation in the countries where Anglo American operates, conflicts over land and resource ownership rights and such other risk factors identified in Anglo American’s most recent Annual Report. Forward-looking statements should, therefore, be construed in light of such risk factors and undue reliance should not be placed on forward-looking statements. These forward-looking statements speak only as of the date of this document. Anglo American expressly disclaims any obligation or undertaking (except as required by applicable law, the City Code on Takeovers and Mergers, the UK Listing Rules, the Disclosure and Transparency Rules of the Financial Conduct Authority, the Listings Requirements of the securities exchange of the JSE Limited in South Africa, the SIX Swiss Exchange, the Botswana Stock Exchange and the Namibian Stock Exchange and any other applicable regulations) to release publicly any updates or revisions to any forward-looking statement contained herein to reflect any change in Anglo American’s expectations with regard thereto or any change in events, conditions or circumstances on which any such statement is based.
Nothing in this document should be interpreted to mean that future earnings per share of Anglo American will necessarily match or exceed its historical published earnings per share. Certain statistical and other information about Anglo American included in this document is sourced from publicly available third party sources. As such it has not been independently verified and presents the views of those third parties, but may not necessarily correspond to the views held by Anglo American and Anglo American expressly disclaims any responsibility for, or liability in respect of, such information.
</t>
    </r>
    <r>
      <rPr>
        <b/>
        <sz val="9"/>
        <color rgb="FF031795"/>
        <rFont val="Arial"/>
        <family val="2"/>
      </rPr>
      <t>No Investment Advice</t>
    </r>
    <r>
      <rPr>
        <sz val="9"/>
        <color rgb="FF031795"/>
        <rFont val="Arial"/>
        <family val="2"/>
      </rPr>
      <t xml:space="preserve">
This document has been prepared without reference to your particular investment objectives, financial situation, taxation position and particular needs. It is important that you view this document in its entirety. If you are in any doubt in relation to these matters, you should consult your stockbroker, bank manager, solicitor, accountant, taxation adviser or other independent financial adviser (where applicable, as authorised under the Financial Services and Markets Act 2000 in the UK, or in South Africa, under the Financial Advisory and Intermediary Services Act 37 of 2002 or under any other applicable legislation).
</t>
    </r>
    <r>
      <rPr>
        <b/>
        <sz val="9"/>
        <color rgb="FF031795"/>
        <rFont val="Arial"/>
        <family val="2"/>
      </rPr>
      <t xml:space="preserve">Alternative Performance Measures
</t>
    </r>
    <r>
      <rPr>
        <sz val="9"/>
        <color rgb="FF031795"/>
        <rFont val="Arial"/>
        <family val="2"/>
      </rPr>
      <t xml:space="preserve">Throughout this document a range of financial and non-financial measures are used to assess our performance, including a number of financial measures that are not defined or specified under IFRS (International Financial Reporting Standards), which are termed ‘Alternative Performance Measures’ (APMs). Management uses these measures to monitor the Group’s financial performance alongside IFRS measures to improve the comparability of information between reporting periods and business units. These APMs should be considered in addition to, and not as a substitute for, or as superior to, measures of financial performance, financial position or cash flows reported in accordance with IFRS. APMs are not uniformly defined by all companies, including those in the Group’s industry. Accordingly, it may not be comparable with similarly titled measures and disclosures by other companies.
</t>
    </r>
  </si>
  <si>
    <r>
      <t>Other</t>
    </r>
    <r>
      <rPr>
        <vertAlign val="superscript"/>
        <sz val="9"/>
        <color rgb="FF031795"/>
        <rFont val="Arial"/>
        <family val="2"/>
      </rPr>
      <t>3</t>
    </r>
  </si>
  <si>
    <t>Weighted average of HCC/PCI prices, FOB Aus. See Steelmaking Coal blended price table in previous tab cell B56.</t>
  </si>
  <si>
    <t>Kumba: 63.8% Fe content, ~67% of volume attracting lump premium; Minas-Rio: 67% Fe content, pellet feed. Includes ‘other’ of product premium and provisional pricing. See Iron Ore realised price table in previous tab cell B43.</t>
  </si>
  <si>
    <t xml:space="preserve">Provisional pricing &amp; timing differences on sales. See Copper realised price table in previous tab cell B20. </t>
  </si>
  <si>
    <t>Freight and moisture. See Iron Ore realised price table in previous tab cell B43.</t>
  </si>
  <si>
    <t>Price for basket of own mined product per 5E+Au PGM oz. See PGMs basket price table in previous tab cell B29.</t>
  </si>
  <si>
    <t xml:space="preserve">The total copper unit cost is the weighted average of Copper Chile and Copper Peru based on the mid-point of production guidance. 2023 unit cost guidance for Chile is c.190c/lb and Peru is c.100c/lb. </t>
  </si>
  <si>
    <t>Wet basis. Total iron ore unit cost is the weighted average of Kumba and Minas-Rio based on the mid-point of production guidance. 2023 unit cost guidance for Kumba is c.$44/tonne and Minas-Rio is c.$32/tonne.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</si>
</sst>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0_-;\-* #,##0_-;_-* &quot;-&quot;??_-;_-@_-"/>
    <numFmt numFmtId="165" formatCode="#,##0;\(#,##0\);\-"/>
    <numFmt numFmtId="166" formatCode="\$#,##0&quot;/t&quot;;\(#,##0\);\-"/>
    <numFmt numFmtId="167" formatCode="\$#,##0&quot;/ct&quot;;\(#,##0\);\-"/>
    <numFmt numFmtId="168" formatCode="#,##0.0&quot;Mct&quot;;\(#,##0.0\);\-"/>
    <numFmt numFmtId="169" formatCode="#,##0.0&quot;kt&quot;;\(#,##0.0\);\-"/>
    <numFmt numFmtId="170" formatCode="#,##0&quot;kt&quot;;\(#,##0\);\-"/>
    <numFmt numFmtId="171" formatCode="\$#,##0&quot;/oz&quot;;\(#,##0\);\-"/>
    <numFmt numFmtId="172" formatCode="#,##0.0&quot;Mt&quot;;\(#,##0.0\);\-"/>
    <numFmt numFmtId="173" formatCode="\$#,##0&quot;/t&quot;;\$\(#,##0\)&quot;/t&quot;;\-"/>
    <numFmt numFmtId="174" formatCode="#,##0&quot;koz&quot;;\(#,##0\);\-"/>
    <numFmt numFmtId="175" formatCode="\$#,##0&quot;/oz&quot;;\$\(#,##0\)&quot;/oz&quot;;\-"/>
    <numFmt numFmtId="176" formatCode="\$#,##0&quot;m&quot;;\(#,##0\);\-"/>
    <numFmt numFmtId="177" formatCode="0.0&quot;Mct&quot;"/>
    <numFmt numFmtId="178" formatCode="\$#,##0.0&quot;/t&quot;;\(#,##0.0\);\-"/>
    <numFmt numFmtId="179" formatCode="#,##0&quot;c/lb&quot;;\(#,##0\)&quot;c/lb&quot;"/>
  </numFmts>
  <fonts count="28">
    <font>
      <sz val="11"/>
      <color theme="1"/>
      <name val="Calibri"/>
      <family val="2"/>
      <scheme val="minor"/>
    </font>
    <font>
      <sz val="11"/>
      <color theme="1"/>
      <name val="Calibri"/>
      <family val="2"/>
      <scheme val="minor"/>
    </font>
    <font>
      <sz val="9"/>
      <color theme="1"/>
      <name val="Arial"/>
      <family val="2"/>
    </font>
    <font>
      <sz val="9"/>
      <color indexed="81"/>
      <name val="Tahoma"/>
      <family val="2"/>
    </font>
    <font>
      <sz val="9"/>
      <color rgb="FF031795"/>
      <name val="Arial"/>
      <family val="2"/>
    </font>
    <font>
      <sz val="18"/>
      <name val="Arial"/>
      <family val="2"/>
    </font>
    <font>
      <sz val="11"/>
      <color rgb="FF9C5700"/>
      <name val="Calibri"/>
      <family val="2"/>
      <scheme val="minor"/>
    </font>
    <font>
      <b/>
      <sz val="9"/>
      <color rgb="FF031795"/>
      <name val="Arial"/>
      <family val="2"/>
    </font>
    <font>
      <sz val="11"/>
      <color theme="1"/>
      <name val="Arial"/>
      <family val="2"/>
    </font>
    <font>
      <vertAlign val="superscript"/>
      <sz val="9"/>
      <color rgb="FF031795"/>
      <name val="Arial"/>
      <family val="2"/>
    </font>
    <font>
      <sz val="10"/>
      <color rgb="FF031795"/>
      <name val="Arial"/>
      <family val="2"/>
    </font>
    <font>
      <sz val="18"/>
      <color rgb="FF031795"/>
      <name val="Arial"/>
      <family val="2"/>
    </font>
    <font>
      <vertAlign val="superscript"/>
      <sz val="10"/>
      <color rgb="FF031795"/>
      <name val="Arial"/>
      <family val="2"/>
    </font>
    <font>
      <i/>
      <sz val="10"/>
      <color rgb="FF031795"/>
      <name val="Arial"/>
      <family val="2"/>
    </font>
    <font>
      <i/>
      <sz val="9"/>
      <color rgb="FF031795"/>
      <name val="Arial"/>
      <family val="2"/>
    </font>
    <font>
      <b/>
      <sz val="10"/>
      <color rgb="FF002776"/>
      <name val="Arial"/>
      <family val="2"/>
    </font>
    <font>
      <b/>
      <sz val="20"/>
      <color rgb="FF031795"/>
      <name val="Arial"/>
      <family val="2"/>
    </font>
    <font>
      <sz val="20"/>
      <color rgb="FF031795"/>
      <name val="Arial"/>
      <family val="2"/>
    </font>
    <font>
      <sz val="20"/>
      <color rgb="FF002776"/>
      <name val="Arial"/>
      <family val="2"/>
    </font>
    <font>
      <b/>
      <sz val="10"/>
      <color rgb="FF031795"/>
      <name val="Arial"/>
      <family val="2"/>
    </font>
    <font>
      <b/>
      <sz val="26"/>
      <color rgb="FFFF0000"/>
      <name val="Arial"/>
      <family val="2"/>
    </font>
    <font>
      <sz val="8"/>
      <color theme="1"/>
      <name val="+mj-lt"/>
    </font>
    <font>
      <b/>
      <vertAlign val="superscript"/>
      <sz val="9"/>
      <color rgb="FF031795"/>
      <name val="Arial"/>
      <family val="2"/>
    </font>
    <font>
      <b/>
      <sz val="9"/>
      <color rgb="FF002776"/>
      <name val="Arial"/>
      <family val="2"/>
    </font>
    <font>
      <sz val="9"/>
      <color rgb="FF031795"/>
      <name val="Calibri"/>
      <family val="2"/>
      <scheme val="minor"/>
    </font>
    <font>
      <b/>
      <sz val="14"/>
      <color rgb="FF031795"/>
      <name val="Arial"/>
      <family val="2"/>
    </font>
    <font>
      <b/>
      <sz val="18"/>
      <color rgb="FF031795"/>
      <name val="Arial"/>
      <family val="2"/>
    </font>
    <font>
      <sz val="11"/>
      <color rgb="FFFF0000"/>
      <name val="Arial"/>
      <family val="2"/>
    </font>
  </fonts>
  <fills count="5">
    <fill>
      <patternFill patternType="none"/>
    </fill>
    <fill>
      <patternFill patternType="gray125"/>
    </fill>
    <fill>
      <patternFill patternType="solid">
        <fgColor theme="0"/>
        <bgColor indexed="64"/>
      </patternFill>
    </fill>
    <fill>
      <patternFill patternType="solid">
        <fgColor rgb="FFEAF2FE"/>
        <bgColor indexed="64"/>
      </patternFill>
    </fill>
    <fill>
      <patternFill patternType="solid">
        <fgColor rgb="FFFFEB9C"/>
      </patternFill>
    </fill>
  </fills>
  <borders count="38">
    <border>
      <left/>
      <right/>
      <top/>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rgb="FFD2492A"/>
      </left>
      <right/>
      <top style="thick">
        <color rgb="FFD2492A"/>
      </top>
      <bottom/>
      <diagonal/>
    </border>
    <border>
      <left/>
      <right/>
      <top style="thick">
        <color rgb="FFD2492A"/>
      </top>
      <bottom/>
      <diagonal/>
    </border>
    <border>
      <left/>
      <right style="thick">
        <color rgb="FFD2492A"/>
      </right>
      <top style="thick">
        <color rgb="FFD2492A"/>
      </top>
      <bottom/>
      <diagonal/>
    </border>
    <border>
      <left style="thick">
        <color rgb="FFD2492A"/>
      </left>
      <right/>
      <top/>
      <bottom style="thick">
        <color rgb="FFD2492A"/>
      </bottom>
      <diagonal/>
    </border>
    <border>
      <left/>
      <right/>
      <top/>
      <bottom style="thick">
        <color rgb="FFD2492A"/>
      </bottom>
      <diagonal/>
    </border>
    <border>
      <left/>
      <right style="thick">
        <color rgb="FFD2492A"/>
      </right>
      <top/>
      <bottom style="thick">
        <color rgb="FFD2492A"/>
      </bottom>
      <diagonal/>
    </border>
    <border>
      <left/>
      <right/>
      <top style="thin">
        <color rgb="FF031795"/>
      </top>
      <bottom/>
      <diagonal/>
    </border>
    <border>
      <left/>
      <right/>
      <top style="thin">
        <color rgb="FF031795"/>
      </top>
      <bottom style="medium">
        <color rgb="FFFFFFFF"/>
      </bottom>
      <diagonal/>
    </border>
    <border>
      <left/>
      <right/>
      <top style="medium">
        <color rgb="FFFFFFFF"/>
      </top>
      <bottom/>
      <diagonal/>
    </border>
    <border>
      <left/>
      <right/>
      <top/>
      <bottom style="thin">
        <color rgb="FF031795"/>
      </bottom>
      <diagonal/>
    </border>
    <border>
      <left style="medium">
        <color rgb="FFFFFFFF"/>
      </left>
      <right style="medium">
        <color rgb="FFFFFFFF"/>
      </right>
      <top style="thin">
        <color rgb="FF031795"/>
      </top>
      <bottom style="thin">
        <color rgb="FF03179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D18B4C"/>
      </left>
      <right/>
      <top style="thick">
        <color rgb="FFD18B4C"/>
      </top>
      <bottom/>
      <diagonal/>
    </border>
    <border>
      <left/>
      <right/>
      <top style="thick">
        <color rgb="FFD18B4C"/>
      </top>
      <bottom/>
      <diagonal/>
    </border>
    <border>
      <left/>
      <right style="thick">
        <color rgb="FFD18B4C"/>
      </right>
      <top style="thick">
        <color rgb="FFD18B4C"/>
      </top>
      <bottom/>
      <diagonal/>
    </border>
    <border>
      <left style="thick">
        <color rgb="FFD18B4C"/>
      </left>
      <right/>
      <top/>
      <bottom style="thick">
        <color rgb="FFD18B4C"/>
      </bottom>
      <diagonal/>
    </border>
    <border>
      <left/>
      <right/>
      <top/>
      <bottom style="thick">
        <color rgb="FFD18B4C"/>
      </bottom>
      <diagonal/>
    </border>
    <border>
      <left/>
      <right style="thick">
        <color rgb="FFD18B4C"/>
      </right>
      <top/>
      <bottom style="thick">
        <color rgb="FFD18B4C"/>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4" borderId="0" applyNumberFormat="0" applyBorder="0" applyAlignment="0" applyProtection="0"/>
  </cellStyleXfs>
  <cellXfs count="129">
    <xf numFmtId="0" fontId="0" fillId="0" borderId="0" xfId="0"/>
    <xf numFmtId="0" fontId="0" fillId="2" borderId="0" xfId="0" applyFill="1"/>
    <xf numFmtId="0" fontId="2" fillId="2" borderId="0" xfId="0" applyFont="1" applyFill="1"/>
    <xf numFmtId="0" fontId="4" fillId="2" borderId="0" xfId="0" applyFont="1" applyFill="1"/>
    <xf numFmtId="9" fontId="4" fillId="2" borderId="0" xfId="2" applyFont="1" applyFill="1"/>
    <xf numFmtId="0" fontId="5" fillId="0" borderId="22" xfId="0" applyFont="1" applyBorder="1" applyAlignment="1">
      <alignment wrapText="1"/>
    </xf>
    <xf numFmtId="0" fontId="8" fillId="2" borderId="0" xfId="0" applyFont="1" applyFill="1"/>
    <xf numFmtId="168" fontId="4" fillId="2" borderId="0" xfId="0" applyNumberFormat="1" applyFont="1" applyFill="1" applyBorder="1" applyAlignment="1">
      <alignment horizontal="right" vertical="center"/>
    </xf>
    <xf numFmtId="170" fontId="4" fillId="2" borderId="0" xfId="0" applyNumberFormat="1" applyFont="1" applyFill="1" applyBorder="1" applyAlignment="1">
      <alignment horizontal="right" vertical="center"/>
    </xf>
    <xf numFmtId="169" fontId="4" fillId="2" borderId="0" xfId="0" applyNumberFormat="1" applyFont="1" applyFill="1" applyBorder="1" applyAlignment="1">
      <alignment horizontal="right" vertical="center"/>
    </xf>
    <xf numFmtId="174" fontId="4" fillId="2" borderId="0" xfId="0" applyNumberFormat="1" applyFont="1" applyFill="1" applyBorder="1" applyAlignment="1">
      <alignment horizontal="right" vertical="center"/>
    </xf>
    <xf numFmtId="172" fontId="4" fillId="2" borderId="0" xfId="0" applyNumberFormat="1" applyFont="1" applyFill="1" applyBorder="1" applyAlignment="1">
      <alignment horizontal="right" vertical="center"/>
    </xf>
    <xf numFmtId="165" fontId="4" fillId="2" borderId="0" xfId="0" applyNumberFormat="1" applyFont="1" applyFill="1" applyBorder="1" applyAlignment="1">
      <alignment horizontal="right" vertical="center"/>
    </xf>
    <xf numFmtId="166" fontId="4" fillId="2" borderId="0" xfId="0" applyNumberFormat="1" applyFont="1" applyFill="1" applyBorder="1" applyAlignment="1">
      <alignment horizontal="right" vertical="center"/>
    </xf>
    <xf numFmtId="173" fontId="4" fillId="2" borderId="0" xfId="0" applyNumberFormat="1" applyFont="1" applyFill="1" applyBorder="1" applyAlignment="1">
      <alignment horizontal="right" vertical="center"/>
    </xf>
    <xf numFmtId="167" fontId="4" fillId="2" borderId="0" xfId="0" applyNumberFormat="1" applyFont="1" applyFill="1" applyBorder="1" applyAlignment="1">
      <alignment horizontal="right" vertical="center"/>
    </xf>
    <xf numFmtId="171" fontId="4" fillId="2" borderId="0" xfId="0" applyNumberFormat="1" applyFont="1" applyFill="1" applyBorder="1" applyAlignment="1">
      <alignment horizontal="right" vertical="center"/>
    </xf>
    <xf numFmtId="175" fontId="4" fillId="2" borderId="0" xfId="0" applyNumberFormat="1" applyFont="1" applyFill="1" applyBorder="1" applyAlignment="1">
      <alignment horizontal="right" vertical="center"/>
    </xf>
    <xf numFmtId="0" fontId="14" fillId="2" borderId="0" xfId="0" applyFont="1" applyFill="1" applyAlignment="1">
      <alignment horizontal="right" vertical="center" wrapText="1" readingOrder="1"/>
    </xf>
    <xf numFmtId="9" fontId="14" fillId="2" borderId="0" xfId="0" applyNumberFormat="1" applyFont="1" applyFill="1" applyAlignment="1">
      <alignment horizontal="right" vertical="center" wrapText="1" readingOrder="1"/>
    </xf>
    <xf numFmtId="0" fontId="8" fillId="2" borderId="0" xfId="0" applyFont="1" applyFill="1" applyBorder="1" applyAlignment="1">
      <alignment horizontal="center"/>
    </xf>
    <xf numFmtId="176" fontId="4" fillId="2" borderId="0" xfId="0" applyNumberFormat="1" applyFont="1" applyFill="1" applyBorder="1" applyAlignment="1">
      <alignment horizontal="right" vertical="center"/>
    </xf>
    <xf numFmtId="0" fontId="11" fillId="2" borderId="0" xfId="0" applyFont="1" applyFill="1" applyBorder="1" applyAlignment="1">
      <alignment horizontal="right" vertical="center" wrapText="1"/>
    </xf>
    <xf numFmtId="0" fontId="4" fillId="2" borderId="20" xfId="0" applyFont="1" applyFill="1" applyBorder="1" applyAlignment="1">
      <alignment horizontal="left" vertical="center" wrapText="1" readingOrder="1"/>
    </xf>
    <xf numFmtId="0" fontId="11" fillId="2" borderId="20" xfId="0" applyFont="1" applyFill="1" applyBorder="1" applyAlignment="1">
      <alignment horizontal="right" vertical="center" wrapText="1"/>
    </xf>
    <xf numFmtId="176" fontId="4" fillId="2" borderId="19" xfId="1" applyNumberFormat="1" applyFont="1" applyFill="1" applyBorder="1" applyAlignment="1">
      <alignment horizontal="right" vertical="center" wrapText="1" readingOrder="1"/>
    </xf>
    <xf numFmtId="0" fontId="11" fillId="2" borderId="21" xfId="0" applyFont="1" applyFill="1" applyBorder="1" applyAlignment="1">
      <alignment horizontal="right" vertical="center" wrapText="1"/>
    </xf>
    <xf numFmtId="0" fontId="15" fillId="3" borderId="0" xfId="0" applyFont="1" applyFill="1" applyAlignment="1">
      <alignment horizontal="left" vertical="center" wrapText="1" readingOrder="1"/>
    </xf>
    <xf numFmtId="164" fontId="4" fillId="2" borderId="0" xfId="1" applyNumberFormat="1" applyFont="1" applyFill="1" applyAlignment="1">
      <alignment horizontal="right" vertical="center" wrapText="1" readingOrder="1"/>
    </xf>
    <xf numFmtId="0" fontId="4" fillId="2" borderId="0" xfId="0" applyFont="1" applyFill="1" applyAlignment="1">
      <alignment horizontal="right" vertical="center" wrapText="1" readingOrder="1"/>
    </xf>
    <xf numFmtId="0" fontId="4" fillId="2" borderId="0" xfId="0" applyFont="1" applyFill="1" applyAlignment="1">
      <alignment horizontal="left" vertical="center" readingOrder="1"/>
    </xf>
    <xf numFmtId="0" fontId="8" fillId="2" borderId="0" xfId="0" applyFont="1" applyFill="1" applyAlignment="1">
      <alignment horizontal="center"/>
    </xf>
    <xf numFmtId="0" fontId="19" fillId="2" borderId="22" xfId="0" applyFont="1" applyFill="1" applyBorder="1" applyAlignment="1">
      <alignment horizontal="center" vertical="center" wrapText="1" readingOrder="1"/>
    </xf>
    <xf numFmtId="0" fontId="20" fillId="2" borderId="0" xfId="0" applyFont="1" applyFill="1"/>
    <xf numFmtId="0" fontId="19" fillId="0" borderId="23" xfId="0" applyFont="1" applyBorder="1" applyAlignment="1">
      <alignment horizontal="left" vertical="center" wrapText="1" readingOrder="1"/>
    </xf>
    <xf numFmtId="0" fontId="10" fillId="0" borderId="23" xfId="0" applyFont="1" applyBorder="1" applyAlignment="1">
      <alignment horizontal="center" vertical="center" wrapText="1" readingOrder="1"/>
    </xf>
    <xf numFmtId="0" fontId="10" fillId="2" borderId="23" xfId="0" applyFont="1" applyFill="1" applyBorder="1" applyAlignment="1">
      <alignment horizontal="center" vertical="center" wrapText="1" readingOrder="1"/>
    </xf>
    <xf numFmtId="0" fontId="17" fillId="2" borderId="0" xfId="0" applyFont="1" applyFill="1" applyAlignment="1">
      <alignment horizontal="left"/>
    </xf>
    <xf numFmtId="0" fontId="18" fillId="2" borderId="0" xfId="0" applyFont="1" applyFill="1" applyAlignment="1">
      <alignment horizontal="left" vertical="center"/>
    </xf>
    <xf numFmtId="0" fontId="16" fillId="2" borderId="0" xfId="0" applyFont="1" applyFill="1" applyAlignment="1">
      <alignment vertical="center"/>
    </xf>
    <xf numFmtId="177" fontId="4" fillId="2" borderId="0" xfId="0" applyNumberFormat="1" applyFont="1" applyFill="1" applyAlignment="1">
      <alignment horizontal="left" vertical="center" readingOrder="1"/>
    </xf>
    <xf numFmtId="0" fontId="21" fillId="0" borderId="0" xfId="0" applyFont="1" applyAlignment="1">
      <alignment horizontal="left" vertical="center" indent="2" readingOrder="1"/>
    </xf>
    <xf numFmtId="0" fontId="7" fillId="3" borderId="0" xfId="0" applyFont="1" applyFill="1" applyAlignment="1">
      <alignment horizontal="right" wrapText="1" readingOrder="1"/>
    </xf>
    <xf numFmtId="0" fontId="7" fillId="3" borderId="0" xfId="0" applyFont="1" applyFill="1" applyAlignment="1">
      <alignment horizontal="left" wrapText="1" readingOrder="1"/>
    </xf>
    <xf numFmtId="0" fontId="24" fillId="2" borderId="0" xfId="0" applyFont="1" applyFill="1"/>
    <xf numFmtId="0" fontId="4" fillId="2" borderId="0" xfId="0" applyFont="1" applyFill="1" applyAlignment="1">
      <alignment horizontal="left" vertical="center" wrapText="1" readingOrder="1"/>
    </xf>
    <xf numFmtId="167" fontId="7" fillId="2" borderId="19" xfId="0" applyNumberFormat="1" applyFont="1" applyFill="1" applyBorder="1" applyAlignment="1">
      <alignment horizontal="right" vertical="center"/>
    </xf>
    <xf numFmtId="166" fontId="7" fillId="2" borderId="19" xfId="0" applyNumberFormat="1" applyFont="1" applyFill="1" applyBorder="1" applyAlignment="1">
      <alignment horizontal="right" vertical="center"/>
    </xf>
    <xf numFmtId="171" fontId="7" fillId="2" borderId="19" xfId="0" applyNumberFormat="1" applyFont="1" applyFill="1" applyBorder="1" applyAlignment="1">
      <alignment horizontal="right" vertical="center"/>
    </xf>
    <xf numFmtId="165" fontId="7" fillId="2" borderId="19" xfId="0" applyNumberFormat="1" applyFont="1" applyFill="1" applyBorder="1" applyAlignment="1">
      <alignment horizontal="right" vertical="center"/>
    </xf>
    <xf numFmtId="0" fontId="19" fillId="3" borderId="0" xfId="0" applyFont="1" applyFill="1" applyAlignment="1">
      <alignment horizontal="left" vertical="center" wrapText="1" readingOrder="1"/>
    </xf>
    <xf numFmtId="0" fontId="26" fillId="2" borderId="19" xfId="0" applyFont="1" applyFill="1" applyBorder="1" applyAlignment="1">
      <alignment horizontal="right" vertical="center" wrapText="1"/>
    </xf>
    <xf numFmtId="172" fontId="7" fillId="2" borderId="19" xfId="0" applyNumberFormat="1" applyFont="1" applyFill="1" applyBorder="1" applyAlignment="1">
      <alignment horizontal="right" vertical="center"/>
    </xf>
    <xf numFmtId="0" fontId="7" fillId="2" borderId="0" xfId="0" applyFont="1" applyFill="1"/>
    <xf numFmtId="166" fontId="8" fillId="2" borderId="0" xfId="0" applyNumberFormat="1" applyFont="1" applyFill="1"/>
    <xf numFmtId="178" fontId="27" fillId="2" borderId="0" xfId="0" applyNumberFormat="1" applyFont="1" applyFill="1"/>
    <xf numFmtId="0" fontId="8" fillId="0" borderId="0" xfId="0" applyFont="1" applyAlignment="1"/>
    <xf numFmtId="0" fontId="25" fillId="2" borderId="0" xfId="0" applyFont="1" applyFill="1" applyBorder="1" applyAlignment="1">
      <alignment horizontal="left" vertical="center"/>
    </xf>
    <xf numFmtId="166" fontId="4" fillId="0" borderId="0" xfId="0" applyNumberFormat="1" applyFont="1" applyFill="1" applyBorder="1" applyAlignment="1">
      <alignment horizontal="right" vertical="center"/>
    </xf>
    <xf numFmtId="0" fontId="4" fillId="2" borderId="0" xfId="0" applyFont="1" applyFill="1" applyAlignment="1">
      <alignment horizontal="left" wrapText="1" readingOrder="1"/>
    </xf>
    <xf numFmtId="179" fontId="4" fillId="0" borderId="0" xfId="0" applyNumberFormat="1" applyFont="1" applyFill="1" applyBorder="1" applyAlignment="1">
      <alignment horizontal="right" vertical="center"/>
    </xf>
    <xf numFmtId="179" fontId="4" fillId="2" borderId="0" xfId="0" applyNumberFormat="1" applyFont="1" applyFill="1" applyBorder="1" applyAlignment="1">
      <alignment horizontal="right" vertical="center"/>
    </xf>
    <xf numFmtId="179" fontId="7" fillId="2" borderId="19" xfId="0" applyNumberFormat="1" applyFont="1" applyFill="1" applyBorder="1" applyAlignment="1">
      <alignment horizontal="right" vertical="center"/>
    </xf>
    <xf numFmtId="166" fontId="7" fillId="0" borderId="19" xfId="0"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165" fontId="7" fillId="0" borderId="19" xfId="0" applyNumberFormat="1" applyFont="1" applyFill="1" applyBorder="1" applyAlignment="1">
      <alignment horizontal="right" vertical="center"/>
    </xf>
    <xf numFmtId="0" fontId="7" fillId="0" borderId="19" xfId="0" applyFont="1" applyFill="1" applyBorder="1" applyAlignment="1">
      <alignment horizontal="left" vertical="center" wrapText="1" readingOrder="1"/>
    </xf>
    <xf numFmtId="0" fontId="4" fillId="0" borderId="0" xfId="0" applyFont="1" applyFill="1" applyBorder="1" applyAlignment="1">
      <alignment horizontal="left" vertical="center" wrapText="1" readingOrder="1"/>
    </xf>
    <xf numFmtId="0" fontId="4" fillId="0" borderId="21" xfId="0" applyFont="1" applyFill="1" applyBorder="1" applyAlignment="1">
      <alignment horizontal="left" vertical="center" wrapText="1" readingOrder="1"/>
    </xf>
    <xf numFmtId="0" fontId="4" fillId="0" borderId="0" xfId="0" applyFont="1" applyFill="1" applyAlignment="1">
      <alignment horizontal="left" vertical="center" wrapText="1" readingOrder="1"/>
    </xf>
    <xf numFmtId="0" fontId="4" fillId="0" borderId="0" xfId="0" applyFont="1" applyFill="1" applyAlignment="1">
      <alignment vertical="center"/>
    </xf>
    <xf numFmtId="0" fontId="4" fillId="0" borderId="0" xfId="0" applyFont="1" applyFill="1" applyAlignment="1">
      <alignment horizontal="left" vertical="center" readingOrder="1"/>
    </xf>
    <xf numFmtId="0" fontId="8" fillId="0" borderId="0" xfId="0" applyFont="1" applyFill="1"/>
    <xf numFmtId="0" fontId="4" fillId="2" borderId="0" xfId="0" applyFont="1" applyFill="1" applyAlignment="1">
      <alignment vertical="center" wrapText="1" readingOrder="1"/>
    </xf>
    <xf numFmtId="0" fontId="4" fillId="2" borderId="0" xfId="0" applyFont="1" applyFill="1" applyAlignment="1">
      <alignment vertical="center" readingOrder="1"/>
    </xf>
    <xf numFmtId="0" fontId="4" fillId="2" borderId="24" xfId="0" applyFont="1" applyFill="1" applyBorder="1" applyAlignment="1">
      <alignment horizontal="left" vertical="top" wrapText="1"/>
    </xf>
    <xf numFmtId="0" fontId="4" fillId="2" borderId="25" xfId="0" applyFont="1" applyFill="1" applyBorder="1" applyAlignment="1">
      <alignment horizontal="left" vertical="top"/>
    </xf>
    <xf numFmtId="0" fontId="4" fillId="2" borderId="26" xfId="0" applyFont="1" applyFill="1" applyBorder="1" applyAlignment="1">
      <alignment horizontal="left" vertical="top"/>
    </xf>
    <xf numFmtId="0" fontId="4" fillId="2" borderId="27" xfId="0" applyFont="1" applyFill="1" applyBorder="1" applyAlignment="1">
      <alignment horizontal="left" vertical="top"/>
    </xf>
    <xf numFmtId="0" fontId="4" fillId="2" borderId="0" xfId="0" applyFont="1" applyFill="1" applyBorder="1" applyAlignment="1">
      <alignment horizontal="left" vertical="top"/>
    </xf>
    <xf numFmtId="0" fontId="4" fillId="2" borderId="28" xfId="0" applyFont="1" applyFill="1" applyBorder="1" applyAlignment="1">
      <alignment horizontal="left" vertical="top"/>
    </xf>
    <xf numFmtId="0" fontId="8" fillId="0" borderId="27" xfId="0" applyFont="1" applyBorder="1" applyAlignment="1">
      <alignment vertical="top"/>
    </xf>
    <xf numFmtId="0" fontId="8" fillId="0" borderId="0" xfId="0" applyFont="1" applyBorder="1" applyAlignment="1">
      <alignment vertical="top"/>
    </xf>
    <xf numFmtId="0" fontId="8" fillId="0" borderId="28" xfId="0" applyFont="1" applyBorder="1" applyAlignment="1">
      <alignment vertical="top"/>
    </xf>
    <xf numFmtId="0" fontId="8" fillId="0" borderId="27" xfId="0" applyFont="1" applyBorder="1" applyAlignment="1"/>
    <xf numFmtId="0" fontId="8" fillId="0" borderId="0" xfId="0" applyFont="1" applyBorder="1" applyAlignment="1"/>
    <xf numFmtId="0" fontId="8" fillId="0" borderId="28" xfId="0" applyFont="1" applyBorder="1" applyAlignment="1"/>
    <xf numFmtId="0" fontId="8" fillId="0" borderId="29" xfId="0" applyFont="1" applyBorder="1" applyAlignment="1"/>
    <xf numFmtId="0" fontId="8" fillId="0" borderId="30" xfId="0" applyFont="1" applyBorder="1" applyAlignment="1"/>
    <xf numFmtId="0" fontId="8" fillId="0" borderId="31" xfId="0" applyFont="1" applyBorder="1" applyAlignment="1"/>
    <xf numFmtId="0" fontId="23" fillId="3" borderId="0" xfId="0" applyFont="1" applyFill="1" applyAlignment="1">
      <alignment horizontal="right" vertical="center" wrapText="1" readingOrder="1"/>
    </xf>
    <xf numFmtId="0" fontId="7" fillId="3" borderId="0" xfId="0" applyFont="1" applyFill="1" applyAlignment="1">
      <alignment horizontal="right" vertical="center" wrapText="1" readingOrder="1"/>
    </xf>
    <xf numFmtId="0" fontId="25" fillId="2" borderId="7" xfId="0" applyFont="1" applyFill="1" applyBorder="1" applyAlignment="1">
      <alignment horizontal="left" vertical="center"/>
    </xf>
    <xf numFmtId="0" fontId="25" fillId="2" borderId="8" xfId="0" applyFont="1" applyFill="1" applyBorder="1" applyAlignment="1">
      <alignment horizontal="left" vertical="center"/>
    </xf>
    <xf numFmtId="0" fontId="25" fillId="2" borderId="9" xfId="0" applyFont="1" applyFill="1" applyBorder="1" applyAlignment="1">
      <alignment horizontal="left" vertical="center"/>
    </xf>
    <xf numFmtId="0" fontId="25" fillId="2" borderId="10" xfId="0" applyFont="1" applyFill="1" applyBorder="1" applyAlignment="1">
      <alignment horizontal="left" vertical="center"/>
    </xf>
    <xf numFmtId="0" fontId="25" fillId="2" borderId="11" xfId="0" applyFont="1" applyFill="1" applyBorder="1" applyAlignment="1">
      <alignment horizontal="left" vertical="center"/>
    </xf>
    <xf numFmtId="0" fontId="25" fillId="2" borderId="12" xfId="0" applyFont="1" applyFill="1" applyBorder="1" applyAlignment="1">
      <alignment horizontal="left" vertical="center"/>
    </xf>
    <xf numFmtId="0" fontId="4" fillId="3" borderId="0" xfId="0" applyFont="1" applyFill="1" applyAlignment="1">
      <alignment horizontal="left" vertical="center" wrapText="1" readingOrder="1"/>
    </xf>
    <xf numFmtId="0" fontId="4" fillId="3" borderId="0" xfId="0" applyFont="1" applyFill="1" applyAlignment="1">
      <alignment horizontal="right" vertical="center" wrapText="1" readingOrder="1"/>
    </xf>
    <xf numFmtId="0" fontId="16" fillId="2" borderId="0" xfId="3" applyFont="1" applyFill="1" applyAlignment="1">
      <alignment horizontal="center" vertical="center"/>
    </xf>
    <xf numFmtId="0" fontId="25" fillId="2" borderId="1" xfId="0" applyFont="1" applyFill="1" applyBorder="1" applyAlignment="1">
      <alignment horizontal="left" vertical="center"/>
    </xf>
    <xf numFmtId="0" fontId="25" fillId="2" borderId="2" xfId="0" applyFont="1" applyFill="1" applyBorder="1" applyAlignment="1">
      <alignment horizontal="left" vertical="center"/>
    </xf>
    <xf numFmtId="0" fontId="25" fillId="2" borderId="3" xfId="0" applyFont="1" applyFill="1" applyBorder="1" applyAlignment="1">
      <alignment horizontal="left" vertical="center"/>
    </xf>
    <xf numFmtId="0" fontId="25" fillId="2" borderId="4" xfId="0" applyFont="1" applyFill="1" applyBorder="1" applyAlignment="1">
      <alignment horizontal="left" vertical="center"/>
    </xf>
    <xf numFmtId="0" fontId="25" fillId="2" borderId="5" xfId="0" applyFont="1" applyFill="1" applyBorder="1" applyAlignment="1">
      <alignment horizontal="left" vertical="center"/>
    </xf>
    <xf numFmtId="0" fontId="25" fillId="2" borderId="6" xfId="0" applyFont="1" applyFill="1" applyBorder="1" applyAlignment="1">
      <alignment horizontal="left" vertical="center"/>
    </xf>
    <xf numFmtId="0" fontId="25" fillId="2" borderId="13" xfId="0" applyFont="1" applyFill="1" applyBorder="1" applyAlignment="1">
      <alignment horizontal="left" vertical="center"/>
    </xf>
    <xf numFmtId="0" fontId="25" fillId="2" borderId="14" xfId="0" applyFont="1" applyFill="1" applyBorder="1" applyAlignment="1">
      <alignment horizontal="left" vertical="center"/>
    </xf>
    <xf numFmtId="0" fontId="25" fillId="2" borderId="15" xfId="0" applyFont="1" applyFill="1" applyBorder="1" applyAlignment="1">
      <alignment horizontal="left" vertical="center"/>
    </xf>
    <xf numFmtId="0" fontId="25" fillId="2" borderId="16" xfId="0" applyFont="1" applyFill="1" applyBorder="1" applyAlignment="1">
      <alignment horizontal="left" vertical="center"/>
    </xf>
    <xf numFmtId="0" fontId="25" fillId="2" borderId="17" xfId="0" applyFont="1" applyFill="1" applyBorder="1" applyAlignment="1">
      <alignment horizontal="left" vertical="center"/>
    </xf>
    <xf numFmtId="0" fontId="25" fillId="2" borderId="18" xfId="0" applyFont="1" applyFill="1" applyBorder="1" applyAlignment="1">
      <alignment horizontal="left" vertical="center"/>
    </xf>
    <xf numFmtId="0" fontId="25" fillId="0" borderId="32" xfId="0" applyFont="1" applyFill="1" applyBorder="1" applyAlignment="1">
      <alignment horizontal="left" vertical="center"/>
    </xf>
    <xf numFmtId="0" fontId="25" fillId="0" borderId="33" xfId="0" applyFont="1" applyFill="1" applyBorder="1" applyAlignment="1">
      <alignment horizontal="left" vertical="center"/>
    </xf>
    <xf numFmtId="0" fontId="25" fillId="0" borderId="34"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6" xfId="0" applyFont="1" applyFill="1" applyBorder="1" applyAlignment="1">
      <alignment horizontal="left" vertical="center"/>
    </xf>
    <xf numFmtId="0" fontId="25" fillId="0" borderId="37" xfId="0" applyFont="1" applyFill="1" applyBorder="1" applyAlignment="1">
      <alignment horizontal="left" vertical="center"/>
    </xf>
    <xf numFmtId="0" fontId="4" fillId="0" borderId="0" xfId="0" applyFont="1" applyFill="1" applyAlignment="1">
      <alignment horizontal="left" vertical="center" wrapText="1" readingOrder="1"/>
    </xf>
    <xf numFmtId="0" fontId="16" fillId="2" borderId="0" xfId="0" applyFont="1" applyFill="1" applyAlignment="1">
      <alignment horizontal="left" vertical="center"/>
    </xf>
    <xf numFmtId="0" fontId="4" fillId="2" borderId="0" xfId="0" applyFont="1" applyFill="1" applyAlignment="1">
      <alignment horizontal="left" vertical="center" wrapText="1" readingOrder="1"/>
    </xf>
    <xf numFmtId="0" fontId="8" fillId="0" borderId="0" xfId="0" applyFont="1" applyAlignment="1"/>
    <xf numFmtId="0" fontId="10" fillId="2" borderId="0" xfId="0" applyFont="1" applyFill="1" applyAlignment="1">
      <alignment horizontal="left" vertical="center" wrapText="1" readingOrder="1"/>
    </xf>
    <xf numFmtId="0" fontId="11" fillId="2" borderId="0" xfId="0" applyFont="1" applyFill="1" applyAlignment="1">
      <alignment horizontal="right" vertical="center" wrapText="1"/>
    </xf>
    <xf numFmtId="0" fontId="19" fillId="2" borderId="19" xfId="0" applyFont="1" applyFill="1" applyBorder="1" applyAlignment="1">
      <alignment horizontal="left" vertical="center" wrapText="1" readingOrder="1"/>
    </xf>
    <xf numFmtId="0" fontId="11" fillId="2" borderId="19" xfId="0" applyFont="1" applyFill="1" applyBorder="1" applyAlignment="1">
      <alignment horizontal="right" vertical="center" wrapText="1"/>
    </xf>
    <xf numFmtId="0" fontId="10" fillId="2" borderId="0" xfId="0" applyFont="1" applyFill="1" applyBorder="1" applyAlignment="1">
      <alignment horizontal="left" vertical="center" wrapText="1" readingOrder="1"/>
    </xf>
    <xf numFmtId="0" fontId="13" fillId="2" borderId="0" xfId="0" applyFont="1" applyFill="1" applyAlignment="1">
      <alignment horizontal="left" vertical="center" wrapText="1" readingOrder="1"/>
    </xf>
  </cellXfs>
  <cellStyles count="4">
    <cellStyle name="Comma" xfId="1" builtinId="3"/>
    <cellStyle name="Neutral" xfId="3" builtinId="28"/>
    <cellStyle name="Normal" xfId="0" builtinId="0"/>
    <cellStyle name="Percent" xfId="2" builtinId="5"/>
  </cellStyles>
  <dxfs count="0"/>
  <tableStyles count="0" defaultTableStyle="TableStyleMedium2" defaultPivotStyle="PivotStyleLight16"/>
  <colors>
    <mruColors>
      <color rgb="FFD18B4C"/>
      <color rgb="FF031795"/>
      <color rgb="FFEAF2FE"/>
      <color rgb="FFBFC4DC"/>
      <color rgb="FF002776"/>
      <color rgb="FFD24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95250</xdr:rowOff>
    </xdr:from>
    <xdr:to>
      <xdr:col>3</xdr:col>
      <xdr:colOff>581025</xdr:colOff>
      <xdr:row>2</xdr:row>
      <xdr:rowOff>123981</xdr:rowOff>
    </xdr:to>
    <xdr:pic>
      <xdr:nvPicPr>
        <xdr:cNvPr id="7" name="Graphic 6">
          <a:extLst>
            <a:ext uri="{FF2B5EF4-FFF2-40B4-BE49-F238E27FC236}">
              <a16:creationId xmlns:a16="http://schemas.microsoft.com/office/drawing/2014/main" id="{52ABC846-FEDB-4C2A-B63F-1D07DB3FE3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6675" y="95250"/>
          <a:ext cx="1828800" cy="409731"/>
        </a:xfrm>
        <a:prstGeom prst="rect">
          <a:avLst/>
        </a:prstGeom>
      </xdr:spPr>
    </xdr:pic>
    <xdr:clientData/>
  </xdr:twoCellAnchor>
  <xdr:twoCellAnchor editAs="oneCell">
    <xdr:from>
      <xdr:col>5</xdr:col>
      <xdr:colOff>369421</xdr:colOff>
      <xdr:row>48</xdr:row>
      <xdr:rowOff>37540</xdr:rowOff>
    </xdr:from>
    <xdr:to>
      <xdr:col>16</xdr:col>
      <xdr:colOff>406639</xdr:colOff>
      <xdr:row>50</xdr:row>
      <xdr:rowOff>121527</xdr:rowOff>
    </xdr:to>
    <xdr:pic>
      <xdr:nvPicPr>
        <xdr:cNvPr id="3" name="Picture 2">
          <a:extLst>
            <a:ext uri="{FF2B5EF4-FFF2-40B4-BE49-F238E27FC236}">
              <a16:creationId xmlns:a16="http://schemas.microsoft.com/office/drawing/2014/main" id="{45D1DB3E-97FE-4195-D3BE-238137A151D4}"/>
            </a:ext>
          </a:extLst>
        </xdr:cNvPr>
        <xdr:cNvPicPr>
          <a:picLocks noChangeAspect="1"/>
        </xdr:cNvPicPr>
      </xdr:nvPicPr>
      <xdr:blipFill>
        <a:blip xmlns:r="http://schemas.openxmlformats.org/officeDocument/2006/relationships" r:embed="rId3"/>
        <a:stretch>
          <a:fillRect/>
        </a:stretch>
      </xdr:blipFill>
      <xdr:spPr>
        <a:xfrm>
          <a:off x="3025215" y="8666069"/>
          <a:ext cx="7069656" cy="442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56994</xdr:rowOff>
    </xdr:from>
    <xdr:to>
      <xdr:col>1</xdr:col>
      <xdr:colOff>1809751</xdr:colOff>
      <xdr:row>2</xdr:row>
      <xdr:rowOff>123825</xdr:rowOff>
    </xdr:to>
    <xdr:pic>
      <xdr:nvPicPr>
        <xdr:cNvPr id="2" name="Graphic 1">
          <a:extLst>
            <a:ext uri="{FF2B5EF4-FFF2-40B4-BE49-F238E27FC236}">
              <a16:creationId xmlns:a16="http://schemas.microsoft.com/office/drawing/2014/main" id="{EFB5B760-D294-41BB-8596-7208DB477B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6201" y="56994"/>
          <a:ext cx="1838325" cy="42878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4</xdr:col>
      <xdr:colOff>228600</xdr:colOff>
      <xdr:row>2</xdr:row>
      <xdr:rowOff>95406</xdr:rowOff>
    </xdr:to>
    <xdr:pic>
      <xdr:nvPicPr>
        <xdr:cNvPr id="3" name="Graphic 2">
          <a:extLst>
            <a:ext uri="{FF2B5EF4-FFF2-40B4-BE49-F238E27FC236}">
              <a16:creationId xmlns:a16="http://schemas.microsoft.com/office/drawing/2014/main" id="{15A6ED06-EC79-40C5-AFCA-E531CA09BA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8100" y="47625"/>
          <a:ext cx="1828800" cy="4097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1733550</xdr:colOff>
      <xdr:row>2</xdr:row>
      <xdr:rowOff>47781</xdr:rowOff>
    </xdr:to>
    <xdr:pic>
      <xdr:nvPicPr>
        <xdr:cNvPr id="3" name="Graphic 2">
          <a:extLst>
            <a:ext uri="{FF2B5EF4-FFF2-40B4-BE49-F238E27FC236}">
              <a16:creationId xmlns:a16="http://schemas.microsoft.com/office/drawing/2014/main" id="{F753F752-823E-4CEC-B300-C83B092811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828800" cy="4097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133350</xdr:colOff>
      <xdr:row>2</xdr:row>
      <xdr:rowOff>95406</xdr:rowOff>
    </xdr:to>
    <xdr:pic>
      <xdr:nvPicPr>
        <xdr:cNvPr id="3" name="Graphic 2">
          <a:extLst>
            <a:ext uri="{FF2B5EF4-FFF2-40B4-BE49-F238E27FC236}">
              <a16:creationId xmlns:a16="http://schemas.microsoft.com/office/drawing/2014/main" id="{D53AFD30-B835-4D88-A35A-14315D29A77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8575" y="47625"/>
          <a:ext cx="1828800" cy="4097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E7A55-512B-415A-A91A-D9CD9FC684C4}">
  <sheetPr codeName="Sheet1"/>
  <dimension ref="B4:W61"/>
  <sheetViews>
    <sheetView zoomScaleNormal="100" workbookViewId="0">
      <selection activeCell="B5" sqref="B5:W54"/>
    </sheetView>
  </sheetViews>
  <sheetFormatPr defaultColWidth="9.140625" defaultRowHeight="15"/>
  <cols>
    <col min="1" max="1" width="1.42578125" style="1" customWidth="1"/>
    <col min="2" max="16384" width="9.140625" style="1"/>
  </cols>
  <sheetData>
    <row r="4" spans="2:23" ht="15.75" thickBot="1"/>
    <row r="5" spans="2:23" ht="15" customHeight="1">
      <c r="B5" s="75" t="s">
        <v>162</v>
      </c>
      <c r="C5" s="76"/>
      <c r="D5" s="76"/>
      <c r="E5" s="76"/>
      <c r="F5" s="76"/>
      <c r="G5" s="76"/>
      <c r="H5" s="76"/>
      <c r="I5" s="76"/>
      <c r="J5" s="76"/>
      <c r="K5" s="76"/>
      <c r="L5" s="76"/>
      <c r="M5" s="76"/>
      <c r="N5" s="76"/>
      <c r="O5" s="76"/>
      <c r="P5" s="76"/>
      <c r="Q5" s="76"/>
      <c r="R5" s="76"/>
      <c r="S5" s="76"/>
      <c r="T5" s="76"/>
      <c r="U5" s="76"/>
      <c r="V5" s="76"/>
      <c r="W5" s="77"/>
    </row>
    <row r="6" spans="2:23">
      <c r="B6" s="78"/>
      <c r="C6" s="79"/>
      <c r="D6" s="79"/>
      <c r="E6" s="79"/>
      <c r="F6" s="79"/>
      <c r="G6" s="79"/>
      <c r="H6" s="79"/>
      <c r="I6" s="79"/>
      <c r="J6" s="79"/>
      <c r="K6" s="79"/>
      <c r="L6" s="79"/>
      <c r="M6" s="79"/>
      <c r="N6" s="79"/>
      <c r="O6" s="79"/>
      <c r="P6" s="79"/>
      <c r="Q6" s="79"/>
      <c r="R6" s="79"/>
      <c r="S6" s="79"/>
      <c r="T6" s="79"/>
      <c r="U6" s="79"/>
      <c r="V6" s="79"/>
      <c r="W6" s="80"/>
    </row>
    <row r="7" spans="2:23">
      <c r="B7" s="78"/>
      <c r="C7" s="79"/>
      <c r="D7" s="79"/>
      <c r="E7" s="79"/>
      <c r="F7" s="79"/>
      <c r="G7" s="79"/>
      <c r="H7" s="79"/>
      <c r="I7" s="79"/>
      <c r="J7" s="79"/>
      <c r="K7" s="79"/>
      <c r="L7" s="79"/>
      <c r="M7" s="79"/>
      <c r="N7" s="79"/>
      <c r="O7" s="79"/>
      <c r="P7" s="79"/>
      <c r="Q7" s="79"/>
      <c r="R7" s="79"/>
      <c r="S7" s="79"/>
      <c r="T7" s="79"/>
      <c r="U7" s="79"/>
      <c r="V7" s="79"/>
      <c r="W7" s="80"/>
    </row>
    <row r="8" spans="2:23">
      <c r="B8" s="78"/>
      <c r="C8" s="79"/>
      <c r="D8" s="79"/>
      <c r="E8" s="79"/>
      <c r="F8" s="79"/>
      <c r="G8" s="79"/>
      <c r="H8" s="79"/>
      <c r="I8" s="79"/>
      <c r="J8" s="79"/>
      <c r="K8" s="79"/>
      <c r="L8" s="79"/>
      <c r="M8" s="79"/>
      <c r="N8" s="79"/>
      <c r="O8" s="79"/>
      <c r="P8" s="79"/>
      <c r="Q8" s="79"/>
      <c r="R8" s="79"/>
      <c r="S8" s="79"/>
      <c r="T8" s="79"/>
      <c r="U8" s="79"/>
      <c r="V8" s="79"/>
      <c r="W8" s="80"/>
    </row>
    <row r="9" spans="2:23">
      <c r="B9" s="78"/>
      <c r="C9" s="79"/>
      <c r="D9" s="79"/>
      <c r="E9" s="79"/>
      <c r="F9" s="79"/>
      <c r="G9" s="79"/>
      <c r="H9" s="79"/>
      <c r="I9" s="79"/>
      <c r="J9" s="79"/>
      <c r="K9" s="79"/>
      <c r="L9" s="79"/>
      <c r="M9" s="79"/>
      <c r="N9" s="79"/>
      <c r="O9" s="79"/>
      <c r="P9" s="79"/>
      <c r="Q9" s="79"/>
      <c r="R9" s="79"/>
      <c r="S9" s="79"/>
      <c r="T9" s="79"/>
      <c r="U9" s="79"/>
      <c r="V9" s="79"/>
      <c r="W9" s="80"/>
    </row>
    <row r="10" spans="2:23">
      <c r="B10" s="78"/>
      <c r="C10" s="79"/>
      <c r="D10" s="79"/>
      <c r="E10" s="79"/>
      <c r="F10" s="79"/>
      <c r="G10" s="79"/>
      <c r="H10" s="79"/>
      <c r="I10" s="79"/>
      <c r="J10" s="79"/>
      <c r="K10" s="79"/>
      <c r="L10" s="79"/>
      <c r="M10" s="79"/>
      <c r="N10" s="79"/>
      <c r="O10" s="79"/>
      <c r="P10" s="79"/>
      <c r="Q10" s="79"/>
      <c r="R10" s="79"/>
      <c r="S10" s="79"/>
      <c r="T10" s="79"/>
      <c r="U10" s="79"/>
      <c r="V10" s="79"/>
      <c r="W10" s="80"/>
    </row>
    <row r="11" spans="2:23">
      <c r="B11" s="78"/>
      <c r="C11" s="79"/>
      <c r="D11" s="79"/>
      <c r="E11" s="79"/>
      <c r="F11" s="79"/>
      <c r="G11" s="79"/>
      <c r="H11" s="79"/>
      <c r="I11" s="79"/>
      <c r="J11" s="79"/>
      <c r="K11" s="79"/>
      <c r="L11" s="79"/>
      <c r="M11" s="79"/>
      <c r="N11" s="79"/>
      <c r="O11" s="79"/>
      <c r="P11" s="79"/>
      <c r="Q11" s="79"/>
      <c r="R11" s="79"/>
      <c r="S11" s="79"/>
      <c r="T11" s="79"/>
      <c r="U11" s="79"/>
      <c r="V11" s="79"/>
      <c r="W11" s="80"/>
    </row>
    <row r="12" spans="2:23">
      <c r="B12" s="78"/>
      <c r="C12" s="79"/>
      <c r="D12" s="79"/>
      <c r="E12" s="79"/>
      <c r="F12" s="79"/>
      <c r="G12" s="79"/>
      <c r="H12" s="79"/>
      <c r="I12" s="79"/>
      <c r="J12" s="79"/>
      <c r="K12" s="79"/>
      <c r="L12" s="79"/>
      <c r="M12" s="79"/>
      <c r="N12" s="79"/>
      <c r="O12" s="79"/>
      <c r="P12" s="79"/>
      <c r="Q12" s="79"/>
      <c r="R12" s="79"/>
      <c r="S12" s="79"/>
      <c r="T12" s="79"/>
      <c r="U12" s="79"/>
      <c r="V12" s="79"/>
      <c r="W12" s="80"/>
    </row>
    <row r="13" spans="2:23">
      <c r="B13" s="78"/>
      <c r="C13" s="79"/>
      <c r="D13" s="79"/>
      <c r="E13" s="79"/>
      <c r="F13" s="79"/>
      <c r="G13" s="79"/>
      <c r="H13" s="79"/>
      <c r="I13" s="79"/>
      <c r="J13" s="79"/>
      <c r="K13" s="79"/>
      <c r="L13" s="79"/>
      <c r="M13" s="79"/>
      <c r="N13" s="79"/>
      <c r="O13" s="79"/>
      <c r="P13" s="79"/>
      <c r="Q13" s="79"/>
      <c r="R13" s="79"/>
      <c r="S13" s="79"/>
      <c r="T13" s="79"/>
      <c r="U13" s="79"/>
      <c r="V13" s="79"/>
      <c r="W13" s="80"/>
    </row>
    <row r="14" spans="2:23">
      <c r="B14" s="78"/>
      <c r="C14" s="79"/>
      <c r="D14" s="79"/>
      <c r="E14" s="79"/>
      <c r="F14" s="79"/>
      <c r="G14" s="79"/>
      <c r="H14" s="79"/>
      <c r="I14" s="79"/>
      <c r="J14" s="79"/>
      <c r="K14" s="79"/>
      <c r="L14" s="79"/>
      <c r="M14" s="79"/>
      <c r="N14" s="79"/>
      <c r="O14" s="79"/>
      <c r="P14" s="79"/>
      <c r="Q14" s="79"/>
      <c r="R14" s="79"/>
      <c r="S14" s="79"/>
      <c r="T14" s="79"/>
      <c r="U14" s="79"/>
      <c r="V14" s="79"/>
      <c r="W14" s="80"/>
    </row>
    <row r="15" spans="2:23">
      <c r="B15" s="78"/>
      <c r="C15" s="79"/>
      <c r="D15" s="79"/>
      <c r="E15" s="79"/>
      <c r="F15" s="79"/>
      <c r="G15" s="79"/>
      <c r="H15" s="79"/>
      <c r="I15" s="79"/>
      <c r="J15" s="79"/>
      <c r="K15" s="79"/>
      <c r="L15" s="79"/>
      <c r="M15" s="79"/>
      <c r="N15" s="79"/>
      <c r="O15" s="79"/>
      <c r="P15" s="79"/>
      <c r="Q15" s="79"/>
      <c r="R15" s="79"/>
      <c r="S15" s="79"/>
      <c r="T15" s="79"/>
      <c r="U15" s="79"/>
      <c r="V15" s="79"/>
      <c r="W15" s="80"/>
    </row>
    <row r="16" spans="2:23">
      <c r="B16" s="78"/>
      <c r="C16" s="79"/>
      <c r="D16" s="79"/>
      <c r="E16" s="79"/>
      <c r="F16" s="79"/>
      <c r="G16" s="79"/>
      <c r="H16" s="79"/>
      <c r="I16" s="79"/>
      <c r="J16" s="79"/>
      <c r="K16" s="79"/>
      <c r="L16" s="79"/>
      <c r="M16" s="79"/>
      <c r="N16" s="79"/>
      <c r="O16" s="79"/>
      <c r="P16" s="79"/>
      <c r="Q16" s="79"/>
      <c r="R16" s="79"/>
      <c r="S16" s="79"/>
      <c r="T16" s="79"/>
      <c r="U16" s="79"/>
      <c r="V16" s="79"/>
      <c r="W16" s="80"/>
    </row>
    <row r="17" spans="2:23">
      <c r="B17" s="78"/>
      <c r="C17" s="79"/>
      <c r="D17" s="79"/>
      <c r="E17" s="79"/>
      <c r="F17" s="79"/>
      <c r="G17" s="79"/>
      <c r="H17" s="79"/>
      <c r="I17" s="79"/>
      <c r="J17" s="79"/>
      <c r="K17" s="79"/>
      <c r="L17" s="79"/>
      <c r="M17" s="79"/>
      <c r="N17" s="79"/>
      <c r="O17" s="79"/>
      <c r="P17" s="79"/>
      <c r="Q17" s="79"/>
      <c r="R17" s="79"/>
      <c r="S17" s="79"/>
      <c r="T17" s="79"/>
      <c r="U17" s="79"/>
      <c r="V17" s="79"/>
      <c r="W17" s="80"/>
    </row>
    <row r="18" spans="2:23">
      <c r="B18" s="78"/>
      <c r="C18" s="79"/>
      <c r="D18" s="79"/>
      <c r="E18" s="79"/>
      <c r="F18" s="79"/>
      <c r="G18" s="79"/>
      <c r="H18" s="79"/>
      <c r="I18" s="79"/>
      <c r="J18" s="79"/>
      <c r="K18" s="79"/>
      <c r="L18" s="79"/>
      <c r="M18" s="79"/>
      <c r="N18" s="79"/>
      <c r="O18" s="79"/>
      <c r="P18" s="79"/>
      <c r="Q18" s="79"/>
      <c r="R18" s="79"/>
      <c r="S18" s="79"/>
      <c r="T18" s="79"/>
      <c r="U18" s="79"/>
      <c r="V18" s="79"/>
      <c r="W18" s="80"/>
    </row>
    <row r="19" spans="2:23">
      <c r="B19" s="78"/>
      <c r="C19" s="79"/>
      <c r="D19" s="79"/>
      <c r="E19" s="79"/>
      <c r="F19" s="79"/>
      <c r="G19" s="79"/>
      <c r="H19" s="79"/>
      <c r="I19" s="79"/>
      <c r="J19" s="79"/>
      <c r="K19" s="79"/>
      <c r="L19" s="79"/>
      <c r="M19" s="79"/>
      <c r="N19" s="79"/>
      <c r="O19" s="79"/>
      <c r="P19" s="79"/>
      <c r="Q19" s="79"/>
      <c r="R19" s="79"/>
      <c r="S19" s="79"/>
      <c r="T19" s="79"/>
      <c r="U19" s="79"/>
      <c r="V19" s="79"/>
      <c r="W19" s="80"/>
    </row>
    <row r="20" spans="2:23">
      <c r="B20" s="78"/>
      <c r="C20" s="79"/>
      <c r="D20" s="79"/>
      <c r="E20" s="79"/>
      <c r="F20" s="79"/>
      <c r="G20" s="79"/>
      <c r="H20" s="79"/>
      <c r="I20" s="79"/>
      <c r="J20" s="79"/>
      <c r="K20" s="79"/>
      <c r="L20" s="79"/>
      <c r="M20" s="79"/>
      <c r="N20" s="79"/>
      <c r="O20" s="79"/>
      <c r="P20" s="79"/>
      <c r="Q20" s="79"/>
      <c r="R20" s="79"/>
      <c r="S20" s="79"/>
      <c r="T20" s="79"/>
      <c r="U20" s="79"/>
      <c r="V20" s="79"/>
      <c r="W20" s="80"/>
    </row>
    <row r="21" spans="2:23">
      <c r="B21" s="78"/>
      <c r="C21" s="79"/>
      <c r="D21" s="79"/>
      <c r="E21" s="79"/>
      <c r="F21" s="79"/>
      <c r="G21" s="79"/>
      <c r="H21" s="79"/>
      <c r="I21" s="79"/>
      <c r="J21" s="79"/>
      <c r="K21" s="79"/>
      <c r="L21" s="79"/>
      <c r="M21" s="79"/>
      <c r="N21" s="79"/>
      <c r="O21" s="79"/>
      <c r="P21" s="79"/>
      <c r="Q21" s="79"/>
      <c r="R21" s="79"/>
      <c r="S21" s="79"/>
      <c r="T21" s="79"/>
      <c r="U21" s="79"/>
      <c r="V21" s="79"/>
      <c r="W21" s="80"/>
    </row>
    <row r="22" spans="2:23">
      <c r="B22" s="78"/>
      <c r="C22" s="79"/>
      <c r="D22" s="79"/>
      <c r="E22" s="79"/>
      <c r="F22" s="79"/>
      <c r="G22" s="79"/>
      <c r="H22" s="79"/>
      <c r="I22" s="79"/>
      <c r="J22" s="79"/>
      <c r="K22" s="79"/>
      <c r="L22" s="79"/>
      <c r="M22" s="79"/>
      <c r="N22" s="79"/>
      <c r="O22" s="79"/>
      <c r="P22" s="79"/>
      <c r="Q22" s="79"/>
      <c r="R22" s="79"/>
      <c r="S22" s="79"/>
      <c r="T22" s="79"/>
      <c r="U22" s="79"/>
      <c r="V22" s="79"/>
      <c r="W22" s="80"/>
    </row>
    <row r="23" spans="2:23">
      <c r="B23" s="78"/>
      <c r="C23" s="79"/>
      <c r="D23" s="79"/>
      <c r="E23" s="79"/>
      <c r="F23" s="79"/>
      <c r="G23" s="79"/>
      <c r="H23" s="79"/>
      <c r="I23" s="79"/>
      <c r="J23" s="79"/>
      <c r="K23" s="79"/>
      <c r="L23" s="79"/>
      <c r="M23" s="79"/>
      <c r="N23" s="79"/>
      <c r="O23" s="79"/>
      <c r="P23" s="79"/>
      <c r="Q23" s="79"/>
      <c r="R23" s="79"/>
      <c r="S23" s="79"/>
      <c r="T23" s="79"/>
      <c r="U23" s="79"/>
      <c r="V23" s="79"/>
      <c r="W23" s="80"/>
    </row>
    <row r="24" spans="2:23">
      <c r="B24" s="78"/>
      <c r="C24" s="79"/>
      <c r="D24" s="79"/>
      <c r="E24" s="79"/>
      <c r="F24" s="79"/>
      <c r="G24" s="79"/>
      <c r="H24" s="79"/>
      <c r="I24" s="79"/>
      <c r="J24" s="79"/>
      <c r="K24" s="79"/>
      <c r="L24" s="79"/>
      <c r="M24" s="79"/>
      <c r="N24" s="79"/>
      <c r="O24" s="79"/>
      <c r="P24" s="79"/>
      <c r="Q24" s="79"/>
      <c r="R24" s="79"/>
      <c r="S24" s="79"/>
      <c r="T24" s="79"/>
      <c r="U24" s="79"/>
      <c r="V24" s="79"/>
      <c r="W24" s="80"/>
    </row>
    <row r="25" spans="2:23">
      <c r="B25" s="81"/>
      <c r="C25" s="82"/>
      <c r="D25" s="82"/>
      <c r="E25" s="82"/>
      <c r="F25" s="82"/>
      <c r="G25" s="82"/>
      <c r="H25" s="82"/>
      <c r="I25" s="82"/>
      <c r="J25" s="82"/>
      <c r="K25" s="82"/>
      <c r="L25" s="82"/>
      <c r="M25" s="82"/>
      <c r="N25" s="82"/>
      <c r="O25" s="82"/>
      <c r="P25" s="82"/>
      <c r="Q25" s="82"/>
      <c r="R25" s="82"/>
      <c r="S25" s="82"/>
      <c r="T25" s="82"/>
      <c r="U25" s="82"/>
      <c r="V25" s="82"/>
      <c r="W25" s="83"/>
    </row>
    <row r="26" spans="2:23">
      <c r="B26" s="81"/>
      <c r="C26" s="82"/>
      <c r="D26" s="82"/>
      <c r="E26" s="82"/>
      <c r="F26" s="82"/>
      <c r="G26" s="82"/>
      <c r="H26" s="82"/>
      <c r="I26" s="82"/>
      <c r="J26" s="82"/>
      <c r="K26" s="82"/>
      <c r="L26" s="82"/>
      <c r="M26" s="82"/>
      <c r="N26" s="82"/>
      <c r="O26" s="82"/>
      <c r="P26" s="82"/>
      <c r="Q26" s="82"/>
      <c r="R26" s="82"/>
      <c r="S26" s="82"/>
      <c r="T26" s="82"/>
      <c r="U26" s="82"/>
      <c r="V26" s="82"/>
      <c r="W26" s="83"/>
    </row>
    <row r="27" spans="2:23">
      <c r="B27" s="81"/>
      <c r="C27" s="82"/>
      <c r="D27" s="82"/>
      <c r="E27" s="82"/>
      <c r="F27" s="82"/>
      <c r="G27" s="82"/>
      <c r="H27" s="82"/>
      <c r="I27" s="82"/>
      <c r="J27" s="82"/>
      <c r="K27" s="82"/>
      <c r="L27" s="82"/>
      <c r="M27" s="82"/>
      <c r="N27" s="82"/>
      <c r="O27" s="82"/>
      <c r="P27" s="82"/>
      <c r="Q27" s="82"/>
      <c r="R27" s="82"/>
      <c r="S27" s="82"/>
      <c r="T27" s="82"/>
      <c r="U27" s="82"/>
      <c r="V27" s="82"/>
      <c r="W27" s="83"/>
    </row>
    <row r="28" spans="2:23">
      <c r="B28" s="81"/>
      <c r="C28" s="82"/>
      <c r="D28" s="82"/>
      <c r="E28" s="82"/>
      <c r="F28" s="82"/>
      <c r="G28" s="82"/>
      <c r="H28" s="82"/>
      <c r="I28" s="82"/>
      <c r="J28" s="82"/>
      <c r="K28" s="82"/>
      <c r="L28" s="82"/>
      <c r="M28" s="82"/>
      <c r="N28" s="82"/>
      <c r="O28" s="82"/>
      <c r="P28" s="82"/>
      <c r="Q28" s="82"/>
      <c r="R28" s="82"/>
      <c r="S28" s="82"/>
      <c r="T28" s="82"/>
      <c r="U28" s="82"/>
      <c r="V28" s="82"/>
      <c r="W28" s="83"/>
    </row>
    <row r="29" spans="2:23">
      <c r="B29" s="81"/>
      <c r="C29" s="82"/>
      <c r="D29" s="82"/>
      <c r="E29" s="82"/>
      <c r="F29" s="82"/>
      <c r="G29" s="82"/>
      <c r="H29" s="82"/>
      <c r="I29" s="82"/>
      <c r="J29" s="82"/>
      <c r="K29" s="82"/>
      <c r="L29" s="82"/>
      <c r="M29" s="82"/>
      <c r="N29" s="82"/>
      <c r="O29" s="82"/>
      <c r="P29" s="82"/>
      <c r="Q29" s="82"/>
      <c r="R29" s="82"/>
      <c r="S29" s="82"/>
      <c r="T29" s="82"/>
      <c r="U29" s="82"/>
      <c r="V29" s="82"/>
      <c r="W29" s="83"/>
    </row>
    <row r="30" spans="2:23">
      <c r="B30" s="81"/>
      <c r="C30" s="82"/>
      <c r="D30" s="82"/>
      <c r="E30" s="82"/>
      <c r="F30" s="82"/>
      <c r="G30" s="82"/>
      <c r="H30" s="82"/>
      <c r="I30" s="82"/>
      <c r="J30" s="82"/>
      <c r="K30" s="82"/>
      <c r="L30" s="82"/>
      <c r="M30" s="82"/>
      <c r="N30" s="82"/>
      <c r="O30" s="82"/>
      <c r="P30" s="82"/>
      <c r="Q30" s="82"/>
      <c r="R30" s="82"/>
      <c r="S30" s="82"/>
      <c r="T30" s="82"/>
      <c r="U30" s="82"/>
      <c r="V30" s="82"/>
      <c r="W30" s="83"/>
    </row>
    <row r="31" spans="2:23">
      <c r="B31" s="81"/>
      <c r="C31" s="82"/>
      <c r="D31" s="82"/>
      <c r="E31" s="82"/>
      <c r="F31" s="82"/>
      <c r="G31" s="82"/>
      <c r="H31" s="82"/>
      <c r="I31" s="82"/>
      <c r="J31" s="82"/>
      <c r="K31" s="82"/>
      <c r="L31" s="82"/>
      <c r="M31" s="82"/>
      <c r="N31" s="82"/>
      <c r="O31" s="82"/>
      <c r="P31" s="82"/>
      <c r="Q31" s="82"/>
      <c r="R31" s="82"/>
      <c r="S31" s="82"/>
      <c r="T31" s="82"/>
      <c r="U31" s="82"/>
      <c r="V31" s="82"/>
      <c r="W31" s="83"/>
    </row>
    <row r="32" spans="2:23">
      <c r="B32" s="81"/>
      <c r="C32" s="82"/>
      <c r="D32" s="82"/>
      <c r="E32" s="82"/>
      <c r="F32" s="82"/>
      <c r="G32" s="82"/>
      <c r="H32" s="82"/>
      <c r="I32" s="82"/>
      <c r="J32" s="82"/>
      <c r="K32" s="82"/>
      <c r="L32" s="82"/>
      <c r="M32" s="82"/>
      <c r="N32" s="82"/>
      <c r="O32" s="82"/>
      <c r="P32" s="82"/>
      <c r="Q32" s="82"/>
      <c r="R32" s="82"/>
      <c r="S32" s="82"/>
      <c r="T32" s="82"/>
      <c r="U32" s="82"/>
      <c r="V32" s="82"/>
      <c r="W32" s="83"/>
    </row>
    <row r="33" spans="2:23">
      <c r="B33" s="81"/>
      <c r="C33" s="82"/>
      <c r="D33" s="82"/>
      <c r="E33" s="82"/>
      <c r="F33" s="82"/>
      <c r="G33" s="82"/>
      <c r="H33" s="82"/>
      <c r="I33" s="82"/>
      <c r="J33" s="82"/>
      <c r="K33" s="82"/>
      <c r="L33" s="82"/>
      <c r="M33" s="82"/>
      <c r="N33" s="82"/>
      <c r="O33" s="82"/>
      <c r="P33" s="82"/>
      <c r="Q33" s="82"/>
      <c r="R33" s="82"/>
      <c r="S33" s="82"/>
      <c r="T33" s="82"/>
      <c r="U33" s="82"/>
      <c r="V33" s="82"/>
      <c r="W33" s="83"/>
    </row>
    <row r="34" spans="2:23">
      <c r="B34" s="84"/>
      <c r="C34" s="85"/>
      <c r="D34" s="85"/>
      <c r="E34" s="85"/>
      <c r="F34" s="85"/>
      <c r="G34" s="85"/>
      <c r="H34" s="85"/>
      <c r="I34" s="85"/>
      <c r="J34" s="85"/>
      <c r="K34" s="85"/>
      <c r="L34" s="85"/>
      <c r="M34" s="85"/>
      <c r="N34" s="85"/>
      <c r="O34" s="85"/>
      <c r="P34" s="85"/>
      <c r="Q34" s="85"/>
      <c r="R34" s="85"/>
      <c r="S34" s="85"/>
      <c r="T34" s="85"/>
      <c r="U34" s="85"/>
      <c r="V34" s="85"/>
      <c r="W34" s="86"/>
    </row>
    <row r="35" spans="2:23">
      <c r="B35" s="84"/>
      <c r="C35" s="85"/>
      <c r="D35" s="85"/>
      <c r="E35" s="85"/>
      <c r="F35" s="85"/>
      <c r="G35" s="85"/>
      <c r="H35" s="85"/>
      <c r="I35" s="85"/>
      <c r="J35" s="85"/>
      <c r="K35" s="85"/>
      <c r="L35" s="85"/>
      <c r="M35" s="85"/>
      <c r="N35" s="85"/>
      <c r="O35" s="85"/>
      <c r="P35" s="85"/>
      <c r="Q35" s="85"/>
      <c r="R35" s="85"/>
      <c r="S35" s="85"/>
      <c r="T35" s="85"/>
      <c r="U35" s="85"/>
      <c r="V35" s="85"/>
      <c r="W35" s="86"/>
    </row>
    <row r="36" spans="2:23">
      <c r="B36" s="84"/>
      <c r="C36" s="85"/>
      <c r="D36" s="85"/>
      <c r="E36" s="85"/>
      <c r="F36" s="85"/>
      <c r="G36" s="85"/>
      <c r="H36" s="85"/>
      <c r="I36" s="85"/>
      <c r="J36" s="85"/>
      <c r="K36" s="85"/>
      <c r="L36" s="85"/>
      <c r="M36" s="85"/>
      <c r="N36" s="85"/>
      <c r="O36" s="85"/>
      <c r="P36" s="85"/>
      <c r="Q36" s="85"/>
      <c r="R36" s="85"/>
      <c r="S36" s="85"/>
      <c r="T36" s="85"/>
      <c r="U36" s="85"/>
      <c r="V36" s="85"/>
      <c r="W36" s="86"/>
    </row>
    <row r="37" spans="2:23">
      <c r="B37" s="84"/>
      <c r="C37" s="85"/>
      <c r="D37" s="85"/>
      <c r="E37" s="85"/>
      <c r="F37" s="85"/>
      <c r="G37" s="85"/>
      <c r="H37" s="85"/>
      <c r="I37" s="85"/>
      <c r="J37" s="85"/>
      <c r="K37" s="85"/>
      <c r="L37" s="85"/>
      <c r="M37" s="85"/>
      <c r="N37" s="85"/>
      <c r="O37" s="85"/>
      <c r="P37" s="85"/>
      <c r="Q37" s="85"/>
      <c r="R37" s="85"/>
      <c r="S37" s="85"/>
      <c r="T37" s="85"/>
      <c r="U37" s="85"/>
      <c r="V37" s="85"/>
      <c r="W37" s="86"/>
    </row>
    <row r="38" spans="2:23">
      <c r="B38" s="84"/>
      <c r="C38" s="85"/>
      <c r="D38" s="85"/>
      <c r="E38" s="85"/>
      <c r="F38" s="85"/>
      <c r="G38" s="85"/>
      <c r="H38" s="85"/>
      <c r="I38" s="85"/>
      <c r="J38" s="85"/>
      <c r="K38" s="85"/>
      <c r="L38" s="85"/>
      <c r="M38" s="85"/>
      <c r="N38" s="85"/>
      <c r="O38" s="85"/>
      <c r="P38" s="85"/>
      <c r="Q38" s="85"/>
      <c r="R38" s="85"/>
      <c r="S38" s="85"/>
      <c r="T38" s="85"/>
      <c r="U38" s="85"/>
      <c r="V38" s="85"/>
      <c r="W38" s="86"/>
    </row>
    <row r="39" spans="2:23">
      <c r="B39" s="84"/>
      <c r="C39" s="85"/>
      <c r="D39" s="85"/>
      <c r="E39" s="85"/>
      <c r="F39" s="85"/>
      <c r="G39" s="85"/>
      <c r="H39" s="85"/>
      <c r="I39" s="85"/>
      <c r="J39" s="85"/>
      <c r="K39" s="85"/>
      <c r="L39" s="85"/>
      <c r="M39" s="85"/>
      <c r="N39" s="85"/>
      <c r="O39" s="85"/>
      <c r="P39" s="85"/>
      <c r="Q39" s="85"/>
      <c r="R39" s="85"/>
      <c r="S39" s="85"/>
      <c r="T39" s="85"/>
      <c r="U39" s="85"/>
      <c r="V39" s="85"/>
      <c r="W39" s="86"/>
    </row>
    <row r="40" spans="2:23">
      <c r="B40" s="84"/>
      <c r="C40" s="85"/>
      <c r="D40" s="85"/>
      <c r="E40" s="85"/>
      <c r="F40" s="85"/>
      <c r="G40" s="85"/>
      <c r="H40" s="85"/>
      <c r="I40" s="85"/>
      <c r="J40" s="85"/>
      <c r="K40" s="85"/>
      <c r="L40" s="85"/>
      <c r="M40" s="85"/>
      <c r="N40" s="85"/>
      <c r="O40" s="85"/>
      <c r="P40" s="85"/>
      <c r="Q40" s="85"/>
      <c r="R40" s="85"/>
      <c r="S40" s="85"/>
      <c r="T40" s="85"/>
      <c r="U40" s="85"/>
      <c r="V40" s="85"/>
      <c r="W40" s="86"/>
    </row>
    <row r="41" spans="2:23">
      <c r="B41" s="84"/>
      <c r="C41" s="85"/>
      <c r="D41" s="85"/>
      <c r="E41" s="85"/>
      <c r="F41" s="85"/>
      <c r="G41" s="85"/>
      <c r="H41" s="85"/>
      <c r="I41" s="85"/>
      <c r="J41" s="85"/>
      <c r="K41" s="85"/>
      <c r="L41" s="85"/>
      <c r="M41" s="85"/>
      <c r="N41" s="85"/>
      <c r="O41" s="85"/>
      <c r="P41" s="85"/>
      <c r="Q41" s="85"/>
      <c r="R41" s="85"/>
      <c r="S41" s="85"/>
      <c r="T41" s="85"/>
      <c r="U41" s="85"/>
      <c r="V41" s="85"/>
      <c r="W41" s="86"/>
    </row>
    <row r="42" spans="2:23">
      <c r="B42" s="84"/>
      <c r="C42" s="85"/>
      <c r="D42" s="85"/>
      <c r="E42" s="85"/>
      <c r="F42" s="85"/>
      <c r="G42" s="85"/>
      <c r="H42" s="85"/>
      <c r="I42" s="85"/>
      <c r="J42" s="85"/>
      <c r="K42" s="85"/>
      <c r="L42" s="85"/>
      <c r="M42" s="85"/>
      <c r="N42" s="85"/>
      <c r="O42" s="85"/>
      <c r="P42" s="85"/>
      <c r="Q42" s="85"/>
      <c r="R42" s="85"/>
      <c r="S42" s="85"/>
      <c r="T42" s="85"/>
      <c r="U42" s="85"/>
      <c r="V42" s="85"/>
      <c r="W42" s="86"/>
    </row>
    <row r="43" spans="2:23">
      <c r="B43" s="84"/>
      <c r="C43" s="85"/>
      <c r="D43" s="85"/>
      <c r="E43" s="85"/>
      <c r="F43" s="85"/>
      <c r="G43" s="85"/>
      <c r="H43" s="85"/>
      <c r="I43" s="85"/>
      <c r="J43" s="85"/>
      <c r="K43" s="85"/>
      <c r="L43" s="85"/>
      <c r="M43" s="85"/>
      <c r="N43" s="85"/>
      <c r="O43" s="85"/>
      <c r="P43" s="85"/>
      <c r="Q43" s="85"/>
      <c r="R43" s="85"/>
      <c r="S43" s="85"/>
      <c r="T43" s="85"/>
      <c r="U43" s="85"/>
      <c r="V43" s="85"/>
      <c r="W43" s="86"/>
    </row>
    <row r="44" spans="2:23">
      <c r="B44" s="84"/>
      <c r="C44" s="85"/>
      <c r="D44" s="85"/>
      <c r="E44" s="85"/>
      <c r="F44" s="85"/>
      <c r="G44" s="85"/>
      <c r="H44" s="85"/>
      <c r="I44" s="85"/>
      <c r="J44" s="85"/>
      <c r="K44" s="85"/>
      <c r="L44" s="85"/>
      <c r="M44" s="85"/>
      <c r="N44" s="85"/>
      <c r="O44" s="85"/>
      <c r="P44" s="85"/>
      <c r="Q44" s="85"/>
      <c r="R44" s="85"/>
      <c r="S44" s="85"/>
      <c r="T44" s="85"/>
      <c r="U44" s="85"/>
      <c r="V44" s="85"/>
      <c r="W44" s="86"/>
    </row>
    <row r="45" spans="2:23">
      <c r="B45" s="84"/>
      <c r="C45" s="85"/>
      <c r="D45" s="85"/>
      <c r="E45" s="85"/>
      <c r="F45" s="85"/>
      <c r="G45" s="85"/>
      <c r="H45" s="85"/>
      <c r="I45" s="85"/>
      <c r="J45" s="85"/>
      <c r="K45" s="85"/>
      <c r="L45" s="85"/>
      <c r="M45" s="85"/>
      <c r="N45" s="85"/>
      <c r="O45" s="85"/>
      <c r="P45" s="85"/>
      <c r="Q45" s="85"/>
      <c r="R45" s="85"/>
      <c r="S45" s="85"/>
      <c r="T45" s="85"/>
      <c r="U45" s="85"/>
      <c r="V45" s="85"/>
      <c r="W45" s="86"/>
    </row>
    <row r="46" spans="2:23">
      <c r="B46" s="84"/>
      <c r="C46" s="85"/>
      <c r="D46" s="85"/>
      <c r="E46" s="85"/>
      <c r="F46" s="85"/>
      <c r="G46" s="85"/>
      <c r="H46" s="85"/>
      <c r="I46" s="85"/>
      <c r="J46" s="85"/>
      <c r="K46" s="85"/>
      <c r="L46" s="85"/>
      <c r="M46" s="85"/>
      <c r="N46" s="85"/>
      <c r="O46" s="85"/>
      <c r="P46" s="85"/>
      <c r="Q46" s="85"/>
      <c r="R46" s="85"/>
      <c r="S46" s="85"/>
      <c r="T46" s="85"/>
      <c r="U46" s="85"/>
      <c r="V46" s="85"/>
      <c r="W46" s="86"/>
    </row>
    <row r="47" spans="2:23">
      <c r="B47" s="84"/>
      <c r="C47" s="85"/>
      <c r="D47" s="85"/>
      <c r="E47" s="85"/>
      <c r="F47" s="85"/>
      <c r="G47" s="85"/>
      <c r="H47" s="85"/>
      <c r="I47" s="85"/>
      <c r="J47" s="85"/>
      <c r="K47" s="85"/>
      <c r="L47" s="85"/>
      <c r="M47" s="85"/>
      <c r="N47" s="85"/>
      <c r="O47" s="85"/>
      <c r="P47" s="85"/>
      <c r="Q47" s="85"/>
      <c r="R47" s="85"/>
      <c r="S47" s="85"/>
      <c r="T47" s="85"/>
      <c r="U47" s="85"/>
      <c r="V47" s="85"/>
      <c r="W47" s="86"/>
    </row>
    <row r="48" spans="2:23">
      <c r="B48" s="84"/>
      <c r="C48" s="85"/>
      <c r="D48" s="85"/>
      <c r="E48" s="85"/>
      <c r="F48" s="85"/>
      <c r="G48" s="85"/>
      <c r="H48" s="85"/>
      <c r="I48" s="85"/>
      <c r="J48" s="85"/>
      <c r="K48" s="85"/>
      <c r="L48" s="85"/>
      <c r="M48" s="85"/>
      <c r="N48" s="85"/>
      <c r="O48" s="85"/>
      <c r="P48" s="85"/>
      <c r="Q48" s="85"/>
      <c r="R48" s="85"/>
      <c r="S48" s="85"/>
      <c r="T48" s="85"/>
      <c r="U48" s="85"/>
      <c r="V48" s="85"/>
      <c r="W48" s="86"/>
    </row>
    <row r="49" spans="2:23">
      <c r="B49" s="84"/>
      <c r="C49" s="85"/>
      <c r="D49" s="85"/>
      <c r="E49" s="85"/>
      <c r="F49" s="85"/>
      <c r="G49" s="85"/>
      <c r="H49" s="85"/>
      <c r="I49" s="85"/>
      <c r="J49" s="85"/>
      <c r="K49" s="85"/>
      <c r="L49" s="85"/>
      <c r="M49" s="85"/>
      <c r="N49" s="85"/>
      <c r="O49" s="85"/>
      <c r="P49" s="85"/>
      <c r="Q49" s="85"/>
      <c r="R49" s="85"/>
      <c r="S49" s="85"/>
      <c r="T49" s="85"/>
      <c r="U49" s="85"/>
      <c r="V49" s="85"/>
      <c r="W49" s="86"/>
    </row>
    <row r="50" spans="2:23">
      <c r="B50" s="84"/>
      <c r="C50" s="85"/>
      <c r="D50" s="85"/>
      <c r="E50" s="85"/>
      <c r="F50" s="85"/>
      <c r="G50" s="85"/>
      <c r="H50" s="85"/>
      <c r="I50" s="85"/>
      <c r="J50" s="85"/>
      <c r="K50" s="85"/>
      <c r="L50" s="85"/>
      <c r="M50" s="85"/>
      <c r="N50" s="85"/>
      <c r="O50" s="85"/>
      <c r="P50" s="85"/>
      <c r="Q50" s="85"/>
      <c r="R50" s="85"/>
      <c r="S50" s="85"/>
      <c r="T50" s="85"/>
      <c r="U50" s="85"/>
      <c r="V50" s="85"/>
      <c r="W50" s="86"/>
    </row>
    <row r="51" spans="2:23">
      <c r="B51" s="84"/>
      <c r="C51" s="85"/>
      <c r="D51" s="85"/>
      <c r="E51" s="85"/>
      <c r="F51" s="85"/>
      <c r="G51" s="85"/>
      <c r="H51" s="85"/>
      <c r="I51" s="85"/>
      <c r="J51" s="85"/>
      <c r="K51" s="85"/>
      <c r="L51" s="85"/>
      <c r="M51" s="85"/>
      <c r="N51" s="85"/>
      <c r="O51" s="85"/>
      <c r="P51" s="85"/>
      <c r="Q51" s="85"/>
      <c r="R51" s="85"/>
      <c r="S51" s="85"/>
      <c r="T51" s="85"/>
      <c r="U51" s="85"/>
      <c r="V51" s="85"/>
      <c r="W51" s="86"/>
    </row>
    <row r="52" spans="2:23">
      <c r="B52" s="84"/>
      <c r="C52" s="85"/>
      <c r="D52" s="85"/>
      <c r="E52" s="85"/>
      <c r="F52" s="85"/>
      <c r="G52" s="85"/>
      <c r="H52" s="85"/>
      <c r="I52" s="85"/>
      <c r="J52" s="85"/>
      <c r="K52" s="85"/>
      <c r="L52" s="85"/>
      <c r="M52" s="85"/>
      <c r="N52" s="85"/>
      <c r="O52" s="85"/>
      <c r="P52" s="85"/>
      <c r="Q52" s="85"/>
      <c r="R52" s="85"/>
      <c r="S52" s="85"/>
      <c r="T52" s="85"/>
      <c r="U52" s="85"/>
      <c r="V52" s="85"/>
      <c r="W52" s="86"/>
    </row>
    <row r="53" spans="2:23">
      <c r="B53" s="84"/>
      <c r="C53" s="85"/>
      <c r="D53" s="85"/>
      <c r="E53" s="85"/>
      <c r="F53" s="85"/>
      <c r="G53" s="85"/>
      <c r="H53" s="85"/>
      <c r="I53" s="85"/>
      <c r="J53" s="85"/>
      <c r="K53" s="85"/>
      <c r="L53" s="85"/>
      <c r="M53" s="85"/>
      <c r="N53" s="85"/>
      <c r="O53" s="85"/>
      <c r="P53" s="85"/>
      <c r="Q53" s="85"/>
      <c r="R53" s="85"/>
      <c r="S53" s="85"/>
      <c r="T53" s="85"/>
      <c r="U53" s="85"/>
      <c r="V53" s="85"/>
      <c r="W53" s="86"/>
    </row>
    <row r="54" spans="2:23" ht="15.75" thickBot="1">
      <c r="B54" s="87"/>
      <c r="C54" s="88"/>
      <c r="D54" s="88"/>
      <c r="E54" s="88"/>
      <c r="F54" s="88"/>
      <c r="G54" s="88"/>
      <c r="H54" s="88"/>
      <c r="I54" s="88"/>
      <c r="J54" s="88"/>
      <c r="K54" s="88"/>
      <c r="L54" s="88"/>
      <c r="M54" s="88"/>
      <c r="N54" s="88"/>
      <c r="O54" s="88"/>
      <c r="P54" s="88"/>
      <c r="Q54" s="88"/>
      <c r="R54" s="88"/>
      <c r="S54" s="88"/>
      <c r="T54" s="88"/>
      <c r="U54" s="88"/>
      <c r="V54" s="88"/>
      <c r="W54" s="89"/>
    </row>
    <row r="61" spans="2:23">
      <c r="D61" s="3"/>
      <c r="E61" s="3"/>
      <c r="F61" s="3"/>
      <c r="G61" s="3"/>
      <c r="H61" s="3"/>
      <c r="I61" s="3"/>
      <c r="J61" s="3"/>
      <c r="K61" s="3"/>
      <c r="L61" s="3"/>
      <c r="M61" s="3"/>
      <c r="N61" s="3"/>
      <c r="O61" s="3"/>
      <c r="P61" s="3"/>
      <c r="Q61" s="3"/>
      <c r="R61" s="44"/>
      <c r="S61" s="44"/>
      <c r="T61" s="44"/>
    </row>
  </sheetData>
  <mergeCells count="1">
    <mergeCell ref="B5:W54"/>
  </mergeCells>
  <pageMargins left="0.7" right="0.7" top="0.75" bottom="0.75" header="0.3" footer="0.3"/>
  <pageSetup paperSize="9" orientation="portrait" r:id="rId1"/>
  <headerFooter>
    <oddHeader>&amp;R&amp;"Arial"&amp;8&amp;K000000[OFFICIAL]&amp;1#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5F35C-A0DA-453C-B058-B3F9C165F5DF}">
  <dimension ref="B1:J63"/>
  <sheetViews>
    <sheetView showGridLines="0" tabSelected="1" zoomScaleNormal="100" workbookViewId="0">
      <selection activeCell="C1" sqref="C1:J3"/>
    </sheetView>
  </sheetViews>
  <sheetFormatPr defaultColWidth="9.140625" defaultRowHeight="14.25"/>
  <cols>
    <col min="1" max="1" width="1.42578125" style="6" customWidth="1"/>
    <col min="2" max="2" width="37.7109375" style="6" customWidth="1"/>
    <col min="3" max="8" width="12.140625" style="6" customWidth="1"/>
    <col min="9" max="11" width="11.85546875" style="6" customWidth="1"/>
    <col min="12" max="16384" width="9.140625" style="6"/>
  </cols>
  <sheetData>
    <row r="1" spans="2:10" ht="14.25" customHeight="1">
      <c r="C1" s="100" t="s">
        <v>73</v>
      </c>
      <c r="D1" s="100"/>
      <c r="E1" s="100"/>
      <c r="F1" s="100"/>
      <c r="G1" s="100"/>
      <c r="H1" s="100"/>
      <c r="I1" s="100"/>
      <c r="J1" s="100"/>
    </row>
    <row r="2" spans="2:10" ht="14.25" customHeight="1">
      <c r="C2" s="100"/>
      <c r="D2" s="100"/>
      <c r="E2" s="100"/>
      <c r="F2" s="100"/>
      <c r="G2" s="100"/>
      <c r="H2" s="100"/>
      <c r="I2" s="100"/>
      <c r="J2" s="100"/>
    </row>
    <row r="3" spans="2:10" ht="14.25" customHeight="1">
      <c r="C3" s="100"/>
      <c r="D3" s="100"/>
      <c r="E3" s="100"/>
      <c r="F3" s="100"/>
      <c r="G3" s="100"/>
      <c r="H3" s="100"/>
      <c r="I3" s="100"/>
      <c r="J3" s="100"/>
    </row>
    <row r="5" spans="2:10" ht="24">
      <c r="B5" s="43" t="s">
        <v>36</v>
      </c>
      <c r="C5" s="42" t="s">
        <v>35</v>
      </c>
      <c r="D5" s="42" t="s">
        <v>81</v>
      </c>
      <c r="E5" s="42" t="s">
        <v>1</v>
      </c>
      <c r="F5" s="42" t="s">
        <v>0</v>
      </c>
      <c r="G5" s="42" t="s">
        <v>80</v>
      </c>
      <c r="H5" s="42" t="s">
        <v>58</v>
      </c>
      <c r="I5" s="42" t="s">
        <v>163</v>
      </c>
      <c r="J5" s="42" t="s">
        <v>2</v>
      </c>
    </row>
    <row r="6" spans="2:10" ht="16.5" customHeight="1">
      <c r="B6" s="123" t="s">
        <v>31</v>
      </c>
      <c r="C6" s="7">
        <v>30.4</v>
      </c>
      <c r="D6" s="8">
        <v>641</v>
      </c>
      <c r="E6" s="9">
        <v>39</v>
      </c>
      <c r="F6" s="10">
        <v>2552</v>
      </c>
      <c r="G6" s="11">
        <v>58</v>
      </c>
      <c r="H6" s="11">
        <v>14.7</v>
      </c>
      <c r="I6" s="124"/>
      <c r="J6" s="124"/>
    </row>
    <row r="7" spans="2:10" ht="15.75" customHeight="1">
      <c r="B7" s="123" t="s">
        <v>32</v>
      </c>
      <c r="C7" s="12" t="s">
        <v>3</v>
      </c>
      <c r="D7" s="58">
        <f>ROUND(C25,0)</f>
        <v>8708</v>
      </c>
      <c r="E7" s="13">
        <f>ROUND(1161*22.0462,0)</f>
        <v>25596</v>
      </c>
      <c r="F7" s="12" t="s">
        <v>3</v>
      </c>
      <c r="G7" s="13">
        <f>C48</f>
        <v>129</v>
      </c>
      <c r="H7" s="13">
        <f>'2022 Simplified earnings by BU'!D63</f>
        <v>356</v>
      </c>
      <c r="I7" s="124"/>
      <c r="J7" s="124"/>
    </row>
    <row r="8" spans="2:10" ht="18" customHeight="1">
      <c r="B8" s="123" t="s">
        <v>67</v>
      </c>
      <c r="C8" s="12" t="s">
        <v>3</v>
      </c>
      <c r="D8" s="12" t="s">
        <v>3</v>
      </c>
      <c r="E8" s="14">
        <f>E10-E7</f>
        <v>-2977</v>
      </c>
      <c r="F8" s="12" t="s">
        <v>3</v>
      </c>
      <c r="G8" s="13">
        <f>SUM(C51:C53)</f>
        <v>8</v>
      </c>
      <c r="H8" s="14">
        <v>-47</v>
      </c>
      <c r="I8" s="124"/>
      <c r="J8" s="124"/>
    </row>
    <row r="9" spans="2:10" ht="18" customHeight="1">
      <c r="B9" s="123" t="s">
        <v>33</v>
      </c>
      <c r="C9" s="12" t="s">
        <v>3</v>
      </c>
      <c r="D9" s="14">
        <f>ROUND(C26,0)</f>
        <v>-220</v>
      </c>
      <c r="E9" s="12" t="s">
        <v>3</v>
      </c>
      <c r="F9" s="12" t="s">
        <v>3</v>
      </c>
      <c r="G9" s="14">
        <f>SUM(C49:C50)</f>
        <v>-26</v>
      </c>
      <c r="H9" s="12" t="s">
        <v>3</v>
      </c>
      <c r="I9" s="22"/>
      <c r="J9" s="22"/>
    </row>
    <row r="10" spans="2:10" ht="18" customHeight="1">
      <c r="B10" s="125" t="s">
        <v>4</v>
      </c>
      <c r="C10" s="46">
        <v>158</v>
      </c>
      <c r="D10" s="47">
        <f>SUM(D7:D9)</f>
        <v>8488</v>
      </c>
      <c r="E10" s="47">
        <f>ROUND(1026*22.0462,0)</f>
        <v>22619</v>
      </c>
      <c r="F10" s="48">
        <f>ROUND(E41,0)</f>
        <v>2643</v>
      </c>
      <c r="G10" s="47">
        <f>SUM(G7:G9)</f>
        <v>111</v>
      </c>
      <c r="H10" s="47">
        <f>SUM(H7:H9)</f>
        <v>309</v>
      </c>
      <c r="I10" s="126"/>
      <c r="J10" s="126"/>
    </row>
    <row r="11" spans="2:10" ht="18" customHeight="1">
      <c r="B11" s="123" t="s">
        <v>5</v>
      </c>
      <c r="C11" s="15">
        <v>59</v>
      </c>
      <c r="D11" s="58">
        <f>ROUND(154*22.0462,0)</f>
        <v>3395</v>
      </c>
      <c r="E11" s="13">
        <f>ROUND(513*22.0462,0)</f>
        <v>11310</v>
      </c>
      <c r="F11" s="16">
        <v>937</v>
      </c>
      <c r="G11" s="13">
        <v>38</v>
      </c>
      <c r="H11" s="13">
        <v>107</v>
      </c>
      <c r="I11" s="124"/>
      <c r="J11" s="124"/>
    </row>
    <row r="12" spans="2:10" ht="18" customHeight="1">
      <c r="B12" s="123" t="s">
        <v>15</v>
      </c>
      <c r="C12" s="15">
        <v>4</v>
      </c>
      <c r="D12" s="12">
        <v>0</v>
      </c>
      <c r="E12" s="13">
        <v>106</v>
      </c>
      <c r="F12" s="16">
        <v>116</v>
      </c>
      <c r="G12" s="13">
        <v>3</v>
      </c>
      <c r="H12" s="13">
        <v>55</v>
      </c>
      <c r="I12" s="124"/>
      <c r="J12" s="124"/>
    </row>
    <row r="13" spans="2:10" ht="20.25" customHeight="1">
      <c r="B13" s="127" t="s">
        <v>82</v>
      </c>
      <c r="C13" s="15">
        <v>31.8</v>
      </c>
      <c r="D13" s="13">
        <v>1689</v>
      </c>
      <c r="E13" s="13">
        <v>1434</v>
      </c>
      <c r="F13" s="17">
        <v>172.87</v>
      </c>
      <c r="G13" s="13">
        <v>10.43</v>
      </c>
      <c r="H13" s="14">
        <v>-40</v>
      </c>
      <c r="I13" s="22"/>
      <c r="J13" s="22"/>
    </row>
    <row r="14" spans="2:10" ht="18" customHeight="1">
      <c r="B14" s="125" t="s">
        <v>6</v>
      </c>
      <c r="C14" s="46">
        <f>C10-C11-C12-C13</f>
        <v>63.2</v>
      </c>
      <c r="D14" s="63">
        <f>D10-D11-D12-D13</f>
        <v>3404</v>
      </c>
      <c r="E14" s="47">
        <f>E10-E11-E12-E13</f>
        <v>9769</v>
      </c>
      <c r="F14" s="48">
        <f>F10-F11-F12-F13</f>
        <v>1417.13</v>
      </c>
      <c r="G14" s="47">
        <f t="shared" ref="G14" si="0">G10-G11-G12-G13</f>
        <v>59.57</v>
      </c>
      <c r="H14" s="47">
        <f>H10-H11-H12-H13</f>
        <v>187</v>
      </c>
      <c r="I14" s="126"/>
      <c r="J14" s="126"/>
    </row>
    <row r="15" spans="2:10" ht="16.5" customHeight="1">
      <c r="B15" s="123" t="s">
        <v>37</v>
      </c>
      <c r="C15" s="12">
        <f>ROUND(C14*' Earnings Footnotes'!I8,0)</f>
        <v>828</v>
      </c>
      <c r="D15" s="64">
        <f>ROUND((D6*D14/1000),0)</f>
        <v>2182</v>
      </c>
      <c r="E15" s="12">
        <f>ROUND((E6*E14)/1000,0)</f>
        <v>381</v>
      </c>
      <c r="F15" s="12">
        <f>ROUND(F14*F6/1000,0)</f>
        <v>3617</v>
      </c>
      <c r="G15" s="12">
        <f>ROUND((G6*G14),0)</f>
        <v>3455</v>
      </c>
      <c r="H15" s="12">
        <f>ROUND((H6*H14),0)</f>
        <v>2749</v>
      </c>
      <c r="I15" s="12">
        <v>-106</v>
      </c>
      <c r="J15" s="64">
        <f>SUM(C15:I15)</f>
        <v>13106</v>
      </c>
    </row>
    <row r="16" spans="2:10" ht="18.75" customHeight="1">
      <c r="B16" s="127" t="s">
        <v>83</v>
      </c>
      <c r="C16" s="12">
        <v>589</v>
      </c>
      <c r="D16" s="64">
        <v>0</v>
      </c>
      <c r="E16" s="12">
        <v>0</v>
      </c>
      <c r="F16" s="12">
        <v>800</v>
      </c>
      <c r="G16" s="12">
        <v>0</v>
      </c>
      <c r="H16" s="12">
        <v>0</v>
      </c>
      <c r="I16" s="12">
        <v>0</v>
      </c>
      <c r="J16" s="12">
        <f>SUM(C16:I16)</f>
        <v>1389</v>
      </c>
    </row>
    <row r="17" spans="2:10" ht="17.25" customHeight="1">
      <c r="B17" s="125" t="s">
        <v>38</v>
      </c>
      <c r="C17" s="49">
        <f>ROUND(SUM(C15:C16),0)</f>
        <v>1417</v>
      </c>
      <c r="D17" s="65">
        <f t="shared" ref="D17:G17" si="1">ROUND(SUM(D15:D16),0)</f>
        <v>2182</v>
      </c>
      <c r="E17" s="49">
        <f>ROUND(SUM(E15:E16),0)</f>
        <v>381</v>
      </c>
      <c r="F17" s="49">
        <f t="shared" si="1"/>
        <v>4417</v>
      </c>
      <c r="G17" s="49">
        <f t="shared" si="1"/>
        <v>3455</v>
      </c>
      <c r="H17" s="49">
        <f>ROUND(SUM(H15:H16),0)</f>
        <v>2749</v>
      </c>
      <c r="I17" s="49">
        <f>ROUND(SUM(I15:I16),0)</f>
        <v>-106</v>
      </c>
      <c r="J17" s="65">
        <f>ROUND(SUM(J15:J16),0)</f>
        <v>14495</v>
      </c>
    </row>
    <row r="18" spans="2:10" ht="19.149999999999999" customHeight="1">
      <c r="B18" s="128" t="s">
        <v>18</v>
      </c>
      <c r="C18" s="18" t="s">
        <v>19</v>
      </c>
      <c r="D18" s="18" t="s">
        <v>19</v>
      </c>
      <c r="E18" s="19">
        <v>1</v>
      </c>
      <c r="F18" s="18" t="s">
        <v>20</v>
      </c>
      <c r="G18" s="18" t="s">
        <v>41</v>
      </c>
      <c r="H18" s="19">
        <v>1</v>
      </c>
      <c r="I18" s="19">
        <v>1</v>
      </c>
      <c r="J18" s="18" t="s">
        <v>74</v>
      </c>
    </row>
    <row r="19" spans="2:10" ht="15" thickBot="1"/>
    <row r="20" spans="2:10" ht="15" thickTop="1">
      <c r="B20" s="113" t="s">
        <v>75</v>
      </c>
      <c r="C20" s="114"/>
      <c r="D20" s="114"/>
      <c r="E20" s="115"/>
    </row>
    <row r="21" spans="2:10" ht="15" thickBot="1">
      <c r="B21" s="116"/>
      <c r="C21" s="117"/>
      <c r="D21" s="117"/>
      <c r="E21" s="118"/>
    </row>
    <row r="22" spans="2:10" ht="7.5" customHeight="1" thickTop="1">
      <c r="B22" s="57"/>
      <c r="C22" s="57"/>
      <c r="D22" s="57"/>
      <c r="E22" s="57"/>
    </row>
    <row r="23" spans="2:10">
      <c r="B23" s="27"/>
      <c r="C23" s="90" t="s">
        <v>76</v>
      </c>
      <c r="D23" s="91" t="s">
        <v>77</v>
      </c>
      <c r="E23" s="91" t="s">
        <v>78</v>
      </c>
    </row>
    <row r="24" spans="2:10">
      <c r="B24" s="27"/>
      <c r="C24" s="90"/>
      <c r="D24" s="91"/>
      <c r="E24" s="91"/>
    </row>
    <row r="25" spans="2:10">
      <c r="B25" s="59" t="s">
        <v>84</v>
      </c>
      <c r="C25" s="13">
        <f>ROUND(((D25*563)+(E25*78))/$D$6,0)*22.0462</f>
        <v>8708.2489999999998</v>
      </c>
      <c r="D25" s="60">
        <v>400</v>
      </c>
      <c r="E25" s="60">
        <v>362</v>
      </c>
    </row>
    <row r="26" spans="2:10">
      <c r="B26" s="59" t="s">
        <v>85</v>
      </c>
      <c r="C26" s="14">
        <f>C27-C25</f>
        <v>-220.46199999999953</v>
      </c>
      <c r="D26" s="61">
        <f>D27-D25</f>
        <v>-14</v>
      </c>
      <c r="E26" s="61">
        <f>E27-E25</f>
        <v>17</v>
      </c>
    </row>
    <row r="27" spans="2:10">
      <c r="B27" s="66" t="s">
        <v>79</v>
      </c>
      <c r="C27" s="47">
        <f>ROUND(((D27*563)+(E27*78))/$D$6,0)*22.0462</f>
        <v>8487.7870000000003</v>
      </c>
      <c r="D27" s="62">
        <v>386</v>
      </c>
      <c r="E27" s="62">
        <v>379</v>
      </c>
    </row>
    <row r="28" spans="2:10" ht="15" thickBot="1"/>
    <row r="29" spans="2:10" ht="15" thickTop="1">
      <c r="B29" s="101" t="s">
        <v>14</v>
      </c>
      <c r="C29" s="102"/>
      <c r="D29" s="102"/>
      <c r="E29" s="103"/>
    </row>
    <row r="30" spans="2:10" ht="15" thickBot="1">
      <c r="B30" s="104"/>
      <c r="C30" s="105"/>
      <c r="D30" s="105"/>
      <c r="E30" s="106"/>
    </row>
    <row r="31" spans="2:10" ht="7.5" customHeight="1" thickTop="1">
      <c r="B31" s="20"/>
      <c r="C31" s="20"/>
      <c r="D31" s="20"/>
      <c r="E31" s="20"/>
    </row>
    <row r="32" spans="2:10">
      <c r="B32" s="50" t="s">
        <v>7</v>
      </c>
      <c r="C32" s="91" t="s">
        <v>26</v>
      </c>
      <c r="D32" s="91" t="s">
        <v>9</v>
      </c>
      <c r="E32" s="91" t="s">
        <v>39</v>
      </c>
    </row>
    <row r="33" spans="2:5">
      <c r="B33" s="50" t="s">
        <v>8</v>
      </c>
      <c r="C33" s="91"/>
      <c r="D33" s="91"/>
      <c r="E33" s="91"/>
    </row>
    <row r="34" spans="2:5">
      <c r="B34" s="45" t="s">
        <v>10</v>
      </c>
      <c r="C34" s="16">
        <v>959</v>
      </c>
      <c r="D34" s="10">
        <v>1124</v>
      </c>
      <c r="E34" s="21">
        <f>C34*D34/1000</f>
        <v>1077.9159999999999</v>
      </c>
    </row>
    <row r="35" spans="2:5">
      <c r="B35" s="45" t="s">
        <v>11</v>
      </c>
      <c r="C35" s="16">
        <v>2084</v>
      </c>
      <c r="D35" s="10">
        <v>902</v>
      </c>
      <c r="E35" s="21">
        <f>C35*D35/1000</f>
        <v>1879.768</v>
      </c>
    </row>
    <row r="36" spans="2:5">
      <c r="B36" s="45" t="s">
        <v>12</v>
      </c>
      <c r="C36" s="16">
        <v>15472</v>
      </c>
      <c r="D36" s="10">
        <v>165</v>
      </c>
      <c r="E36" s="21">
        <f>C36*D36/1000</f>
        <v>2552.88</v>
      </c>
    </row>
    <row r="37" spans="2:5">
      <c r="B37" s="45" t="s">
        <v>27</v>
      </c>
      <c r="C37" s="13"/>
      <c r="D37" s="10">
        <v>361</v>
      </c>
      <c r="E37" s="21">
        <v>466</v>
      </c>
    </row>
    <row r="38" spans="2:5" ht="15.75" customHeight="1">
      <c r="B38" s="67" t="s">
        <v>86</v>
      </c>
      <c r="C38" s="22"/>
      <c r="D38" s="22"/>
      <c r="E38" s="21">
        <v>769</v>
      </c>
    </row>
    <row r="39" spans="2:5" ht="14.25" customHeight="1" thickBot="1">
      <c r="B39" s="23" t="s">
        <v>13</v>
      </c>
      <c r="C39" s="24"/>
      <c r="D39" s="24"/>
      <c r="E39" s="25">
        <f>SUM(E34:E38)</f>
        <v>6745.5640000000003</v>
      </c>
    </row>
    <row r="40" spans="2:5" ht="15" customHeight="1">
      <c r="B40" s="68" t="s">
        <v>87</v>
      </c>
      <c r="C40" s="26"/>
      <c r="D40" s="26"/>
      <c r="E40" s="21">
        <f>SUM(D34:D37)</f>
        <v>2552</v>
      </c>
    </row>
    <row r="41" spans="2:5" ht="14.25" customHeight="1">
      <c r="B41" s="66" t="s">
        <v>88</v>
      </c>
      <c r="C41" s="51"/>
      <c r="D41" s="51"/>
      <c r="E41" s="48">
        <f>(E39/E40*1000)</f>
        <v>2643.2460815047025</v>
      </c>
    </row>
    <row r="42" spans="2:5" ht="14.25" customHeight="1" thickBot="1"/>
    <row r="43" spans="2:5" ht="14.25" customHeight="1" thickTop="1">
      <c r="B43" s="107" t="s">
        <v>71</v>
      </c>
      <c r="C43" s="108"/>
      <c r="D43" s="108"/>
      <c r="E43" s="109"/>
    </row>
    <row r="44" spans="2:5" ht="14.25" customHeight="1" thickBot="1">
      <c r="B44" s="110"/>
      <c r="C44" s="111"/>
      <c r="D44" s="111"/>
      <c r="E44" s="112"/>
    </row>
    <row r="45" spans="2:5" ht="7.15" customHeight="1" thickTop="1"/>
    <row r="46" spans="2:5" ht="14.25" customHeight="1">
      <c r="B46" s="27"/>
      <c r="C46" s="90" t="s">
        <v>42</v>
      </c>
      <c r="D46" s="91" t="s">
        <v>21</v>
      </c>
      <c r="E46" s="91" t="s">
        <v>22</v>
      </c>
    </row>
    <row r="47" spans="2:5" ht="14.25" customHeight="1">
      <c r="B47" s="27"/>
      <c r="C47" s="90"/>
      <c r="D47" s="91"/>
      <c r="E47" s="91"/>
    </row>
    <row r="48" spans="2:5" ht="14.25" customHeight="1">
      <c r="B48" s="69" t="s">
        <v>89</v>
      </c>
      <c r="C48" s="13">
        <f t="shared" ref="C48:C53" si="2">ROUND(((D48*36.7)+(E48*21.3))/$G$6,0)</f>
        <v>129</v>
      </c>
      <c r="D48" s="13">
        <v>120</v>
      </c>
      <c r="E48" s="13">
        <v>145</v>
      </c>
    </row>
    <row r="49" spans="2:7" ht="14.25" customHeight="1">
      <c r="B49" s="45" t="s">
        <v>24</v>
      </c>
      <c r="C49" s="14">
        <f t="shared" si="2"/>
        <v>-21</v>
      </c>
      <c r="D49" s="14">
        <v>-18</v>
      </c>
      <c r="E49" s="14">
        <f>-27</f>
        <v>-27</v>
      </c>
    </row>
    <row r="50" spans="2:7" ht="14.25" customHeight="1">
      <c r="B50" s="69" t="s">
        <v>90</v>
      </c>
      <c r="C50" s="14">
        <f t="shared" si="2"/>
        <v>-5</v>
      </c>
      <c r="D50" s="14">
        <v>-2</v>
      </c>
      <c r="E50" s="14">
        <v>-10</v>
      </c>
    </row>
    <row r="51" spans="2:7" ht="14.25" customHeight="1">
      <c r="B51" s="69" t="s">
        <v>91</v>
      </c>
      <c r="C51" s="13">
        <f t="shared" si="2"/>
        <v>6</v>
      </c>
      <c r="D51" s="13">
        <v>9</v>
      </c>
      <c r="E51" s="13"/>
    </row>
    <row r="52" spans="2:7" ht="14.25" customHeight="1">
      <c r="B52" s="69" t="s">
        <v>92</v>
      </c>
      <c r="C52" s="13">
        <f t="shared" si="2"/>
        <v>4</v>
      </c>
      <c r="D52" s="13">
        <v>4</v>
      </c>
      <c r="E52" s="13">
        <v>3</v>
      </c>
    </row>
    <row r="53" spans="2:7" ht="14.25" customHeight="1">
      <c r="B53" s="69" t="s">
        <v>93</v>
      </c>
      <c r="C53" s="14">
        <f t="shared" si="2"/>
        <v>-2</v>
      </c>
      <c r="D53" s="14">
        <v>-0.49</v>
      </c>
      <c r="E53" s="14">
        <v>-3.4</v>
      </c>
    </row>
    <row r="54" spans="2:7" ht="14.25" customHeight="1">
      <c r="B54" s="66" t="s">
        <v>25</v>
      </c>
      <c r="C54" s="47">
        <f>ROUND(((D54*36.7)+(E54*21.3))/$G$6,0)</f>
        <v>111</v>
      </c>
      <c r="D54" s="47">
        <f>SUM(D48:D53)</f>
        <v>112.51</v>
      </c>
      <c r="E54" s="47">
        <f>SUM(E48:E53)</f>
        <v>107.6</v>
      </c>
      <c r="F54" s="54"/>
      <c r="G54" s="54"/>
    </row>
    <row r="55" spans="2:7" ht="15" thickBot="1">
      <c r="C55" s="55"/>
      <c r="D55" s="55"/>
      <c r="E55" s="55"/>
    </row>
    <row r="56" spans="2:7" ht="15" thickTop="1">
      <c r="B56" s="92" t="s">
        <v>72</v>
      </c>
      <c r="C56" s="93"/>
      <c r="D56" s="93"/>
      <c r="E56" s="94"/>
    </row>
    <row r="57" spans="2:7" ht="15" thickBot="1">
      <c r="B57" s="95"/>
      <c r="C57" s="96"/>
      <c r="D57" s="96"/>
      <c r="E57" s="97"/>
    </row>
    <row r="58" spans="2:7" ht="7.5" customHeight="1" thickTop="1">
      <c r="B58" s="20"/>
      <c r="C58" s="20"/>
      <c r="D58" s="20"/>
      <c r="E58" s="20"/>
    </row>
    <row r="59" spans="2:7" s="2" customFormat="1" ht="12">
      <c r="B59" s="98"/>
      <c r="C59" s="99"/>
      <c r="D59" s="91" t="s">
        <v>23</v>
      </c>
      <c r="E59" s="91" t="s">
        <v>9</v>
      </c>
      <c r="F59" s="3"/>
    </row>
    <row r="60" spans="2:7" s="2" customFormat="1" ht="12">
      <c r="B60" s="98"/>
      <c r="C60" s="99"/>
      <c r="D60" s="91"/>
      <c r="E60" s="91"/>
      <c r="F60" s="3"/>
    </row>
    <row r="61" spans="2:7" s="2" customFormat="1" ht="15" customHeight="1">
      <c r="B61" s="45" t="s">
        <v>16</v>
      </c>
      <c r="C61" s="28"/>
      <c r="D61" s="13">
        <v>364</v>
      </c>
      <c r="E61" s="11">
        <v>11.3</v>
      </c>
      <c r="F61" s="4"/>
    </row>
    <row r="62" spans="2:7" s="2" customFormat="1" ht="15" customHeight="1">
      <c r="B62" s="45" t="s">
        <v>17</v>
      </c>
      <c r="C62" s="29"/>
      <c r="D62" s="13">
        <v>331</v>
      </c>
      <c r="E62" s="11">
        <v>3.4</v>
      </c>
      <c r="F62" s="3"/>
    </row>
    <row r="63" spans="2:7" s="2" customFormat="1" ht="15" customHeight="1">
      <c r="B63" s="66" t="s">
        <v>94</v>
      </c>
      <c r="C63" s="47"/>
      <c r="D63" s="47">
        <f>ROUND(((D61*E61)+(D62*E62))/E63,0)</f>
        <v>356</v>
      </c>
      <c r="E63" s="52">
        <f>SUM(E61:E62)</f>
        <v>14.700000000000001</v>
      </c>
      <c r="F63" s="53"/>
    </row>
  </sheetData>
  <mergeCells count="18">
    <mergeCell ref="B43:E44"/>
    <mergeCell ref="B20:E21"/>
    <mergeCell ref="C23:C24"/>
    <mergeCell ref="D23:D24"/>
    <mergeCell ref="E23:E24"/>
    <mergeCell ref="C1:J3"/>
    <mergeCell ref="B29:E30"/>
    <mergeCell ref="C32:C33"/>
    <mergeCell ref="D32:D33"/>
    <mergeCell ref="E32:E33"/>
    <mergeCell ref="C46:C47"/>
    <mergeCell ref="D46:D47"/>
    <mergeCell ref="E46:E47"/>
    <mergeCell ref="B56:E57"/>
    <mergeCell ref="B59:B60"/>
    <mergeCell ref="C59:C60"/>
    <mergeCell ref="D59:D60"/>
    <mergeCell ref="E59:E60"/>
  </mergeCells>
  <pageMargins left="0.7" right="0.7" top="0.75" bottom="0.75" header="0.3" footer="0.3"/>
  <pageSetup paperSize="9" orientation="portrait" r:id="rId1"/>
  <headerFooter>
    <oddHeader>&amp;R&amp;"Arial"&amp;8&amp;K000000[OFFICIAL]&amp;1#</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C164-7AD4-4323-ACB6-AC2E1976BAF4}">
  <dimension ref="A5:O36"/>
  <sheetViews>
    <sheetView showGridLines="0" workbookViewId="0">
      <selection activeCell="B35" sqref="B35"/>
    </sheetView>
  </sheetViews>
  <sheetFormatPr defaultColWidth="9.140625" defaultRowHeight="14.25"/>
  <cols>
    <col min="1" max="1" width="3.140625" style="6" bestFit="1" customWidth="1"/>
    <col min="2" max="2" width="3.140625" style="6" customWidth="1"/>
    <col min="3" max="7" width="9.140625" style="6"/>
    <col min="8" max="8" width="8.140625" style="6" customWidth="1"/>
    <col min="9" max="16384" width="9.140625" style="6"/>
  </cols>
  <sheetData>
    <row r="5" spans="1:15">
      <c r="A5" s="70">
        <v>1</v>
      </c>
      <c r="B5" s="71" t="s">
        <v>95</v>
      </c>
      <c r="C5" s="72"/>
      <c r="D5" s="72"/>
      <c r="E5" s="72"/>
      <c r="F5" s="72"/>
      <c r="G5" s="72"/>
      <c r="H5" s="72"/>
      <c r="I5" s="72"/>
    </row>
    <row r="6" spans="1:15">
      <c r="A6" s="70">
        <v>2</v>
      </c>
      <c r="B6" s="71" t="s">
        <v>96</v>
      </c>
      <c r="C6" s="71"/>
      <c r="D6" s="72"/>
      <c r="E6" s="72"/>
      <c r="F6" s="72"/>
      <c r="G6" s="72"/>
      <c r="H6" s="72"/>
      <c r="I6" s="72"/>
    </row>
    <row r="7" spans="1:15">
      <c r="A7" s="70">
        <v>3</v>
      </c>
      <c r="B7" s="71" t="s">
        <v>97</v>
      </c>
      <c r="C7" s="71"/>
      <c r="D7" s="72"/>
      <c r="E7" s="72"/>
      <c r="F7" s="72"/>
      <c r="G7" s="72"/>
      <c r="H7" s="72"/>
    </row>
    <row r="8" spans="1:15">
      <c r="A8" s="70">
        <v>4</v>
      </c>
      <c r="B8" s="71" t="s">
        <v>98</v>
      </c>
      <c r="C8" s="71"/>
      <c r="D8" s="72"/>
      <c r="E8" s="72"/>
      <c r="F8" s="72"/>
      <c r="G8" s="72"/>
      <c r="H8" s="72"/>
      <c r="I8" s="40">
        <v>13.1</v>
      </c>
    </row>
    <row r="9" spans="1:15">
      <c r="A9" s="70">
        <v>5</v>
      </c>
      <c r="B9" s="71" t="s">
        <v>99</v>
      </c>
      <c r="C9" s="71"/>
      <c r="D9" s="72"/>
      <c r="E9" s="72"/>
      <c r="F9" s="72"/>
      <c r="G9" s="72"/>
      <c r="H9" s="72"/>
      <c r="I9" s="72"/>
    </row>
    <row r="10" spans="1:15">
      <c r="A10" s="70">
        <v>6</v>
      </c>
      <c r="B10" s="71" t="s">
        <v>100</v>
      </c>
      <c r="C10" s="71"/>
      <c r="D10" s="72"/>
      <c r="E10" s="72"/>
      <c r="F10" s="72"/>
      <c r="G10" s="72"/>
      <c r="H10" s="72"/>
      <c r="I10" s="72"/>
    </row>
    <row r="11" spans="1:15" ht="27.75" customHeight="1">
      <c r="A11" s="70">
        <v>7</v>
      </c>
      <c r="B11" s="119" t="s">
        <v>101</v>
      </c>
      <c r="C11" s="119"/>
      <c r="D11" s="119"/>
      <c r="E11" s="119"/>
      <c r="F11" s="119"/>
      <c r="G11" s="119"/>
      <c r="H11" s="119"/>
      <c r="I11" s="119"/>
      <c r="J11" s="119"/>
      <c r="K11" s="119"/>
      <c r="L11" s="119"/>
      <c r="M11" s="119"/>
      <c r="N11" s="119"/>
      <c r="O11" s="119"/>
    </row>
    <row r="12" spans="1:15">
      <c r="A12" s="70">
        <v>8</v>
      </c>
      <c r="B12" s="71" t="s">
        <v>164</v>
      </c>
      <c r="C12" s="71"/>
      <c r="D12" s="72"/>
      <c r="E12" s="72"/>
      <c r="F12" s="72"/>
      <c r="G12" s="72"/>
      <c r="H12" s="72"/>
      <c r="I12" s="72"/>
    </row>
    <row r="13" spans="1:15" ht="29.25" customHeight="1">
      <c r="A13" s="70">
        <v>9</v>
      </c>
      <c r="B13" s="119" t="s">
        <v>165</v>
      </c>
      <c r="C13" s="119"/>
      <c r="D13" s="119"/>
      <c r="E13" s="119"/>
      <c r="F13" s="119"/>
      <c r="G13" s="119"/>
      <c r="H13" s="119"/>
      <c r="I13" s="119"/>
      <c r="J13" s="119"/>
      <c r="K13" s="119"/>
      <c r="L13" s="119"/>
      <c r="M13" s="119"/>
      <c r="N13" s="119"/>
      <c r="O13" s="119"/>
    </row>
    <row r="14" spans="1:15">
      <c r="A14" s="70">
        <v>10</v>
      </c>
      <c r="B14" s="71" t="s">
        <v>102</v>
      </c>
      <c r="C14" s="71"/>
      <c r="D14" s="72"/>
      <c r="E14" s="72"/>
      <c r="F14" s="72"/>
      <c r="G14" s="72"/>
      <c r="H14" s="72"/>
      <c r="I14" s="72"/>
    </row>
    <row r="15" spans="1:15">
      <c r="A15" s="70">
        <v>11</v>
      </c>
      <c r="B15" s="71" t="s">
        <v>166</v>
      </c>
      <c r="C15" s="71"/>
      <c r="D15" s="72"/>
      <c r="E15" s="72"/>
      <c r="F15" s="72"/>
      <c r="G15" s="72"/>
      <c r="H15" s="72"/>
      <c r="I15" s="72"/>
    </row>
    <row r="16" spans="1:15">
      <c r="A16" s="70">
        <v>12</v>
      </c>
      <c r="B16" s="71" t="s">
        <v>167</v>
      </c>
      <c r="C16" s="71"/>
      <c r="D16" s="72"/>
      <c r="E16" s="72"/>
      <c r="F16" s="72"/>
      <c r="G16" s="72"/>
      <c r="H16" s="72"/>
      <c r="I16" s="72"/>
    </row>
    <row r="17" spans="1:15">
      <c r="A17" s="70">
        <v>13</v>
      </c>
      <c r="B17" s="71" t="s">
        <v>103</v>
      </c>
      <c r="C17" s="71"/>
      <c r="D17" s="72"/>
      <c r="E17" s="72"/>
      <c r="F17" s="72"/>
      <c r="G17" s="72"/>
      <c r="H17" s="72"/>
      <c r="I17" s="72"/>
    </row>
    <row r="18" spans="1:15">
      <c r="A18" s="70">
        <v>14</v>
      </c>
      <c r="B18" s="71" t="s">
        <v>168</v>
      </c>
      <c r="C18" s="71"/>
      <c r="D18" s="72"/>
      <c r="E18" s="72"/>
      <c r="F18" s="72"/>
      <c r="G18" s="72"/>
      <c r="H18" s="72"/>
      <c r="I18" s="72"/>
    </row>
    <row r="19" spans="1:15">
      <c r="A19" s="70">
        <v>15</v>
      </c>
      <c r="B19" s="71" t="s">
        <v>29</v>
      </c>
      <c r="C19" s="71"/>
      <c r="D19" s="72"/>
      <c r="E19" s="72"/>
      <c r="F19" s="72"/>
      <c r="G19" s="72"/>
      <c r="H19" s="72"/>
      <c r="I19" s="72"/>
    </row>
    <row r="20" spans="1:15">
      <c r="A20" s="70">
        <v>16</v>
      </c>
      <c r="B20" s="71" t="s">
        <v>104</v>
      </c>
      <c r="C20" s="71"/>
      <c r="D20" s="72"/>
      <c r="E20" s="72"/>
      <c r="F20" s="72"/>
      <c r="G20" s="72"/>
      <c r="H20" s="72"/>
      <c r="I20" s="72"/>
    </row>
    <row r="21" spans="1:15">
      <c r="A21" s="70">
        <v>17</v>
      </c>
      <c r="B21" s="71" t="s">
        <v>70</v>
      </c>
      <c r="C21" s="71"/>
      <c r="D21" s="72"/>
      <c r="E21" s="72"/>
      <c r="F21" s="72"/>
      <c r="G21" s="72"/>
      <c r="H21" s="72"/>
      <c r="I21" s="72"/>
    </row>
    <row r="22" spans="1:15">
      <c r="A22" s="70">
        <v>18</v>
      </c>
      <c r="B22" s="71" t="s">
        <v>105</v>
      </c>
      <c r="C22" s="71"/>
      <c r="D22" s="72"/>
      <c r="E22" s="72"/>
      <c r="F22" s="72"/>
      <c r="G22" s="72"/>
      <c r="H22" s="72"/>
      <c r="I22" s="72"/>
    </row>
    <row r="23" spans="1:15">
      <c r="A23" s="70">
        <v>19</v>
      </c>
      <c r="B23" s="71" t="s">
        <v>59</v>
      </c>
      <c r="C23" s="71"/>
      <c r="D23" s="72"/>
      <c r="E23" s="72"/>
      <c r="F23" s="72"/>
      <c r="G23" s="72"/>
      <c r="H23" s="72"/>
      <c r="I23" s="72"/>
    </row>
    <row r="24" spans="1:15">
      <c r="A24" s="70">
        <v>20</v>
      </c>
      <c r="B24" s="71" t="s">
        <v>69</v>
      </c>
      <c r="C24" s="71"/>
      <c r="D24" s="72"/>
      <c r="E24" s="72"/>
      <c r="F24" s="72"/>
      <c r="G24" s="72"/>
      <c r="H24" s="72"/>
      <c r="I24" s="72"/>
    </row>
    <row r="25" spans="1:15">
      <c r="A25" s="70">
        <v>21</v>
      </c>
      <c r="B25" s="71" t="s">
        <v>106</v>
      </c>
      <c r="C25" s="71"/>
      <c r="D25" s="72"/>
      <c r="E25" s="72"/>
      <c r="F25" s="72"/>
      <c r="G25" s="72"/>
      <c r="H25" s="72"/>
      <c r="I25" s="72"/>
    </row>
    <row r="26" spans="1:15" ht="27" customHeight="1">
      <c r="A26" s="70">
        <v>22</v>
      </c>
      <c r="B26" s="119" t="s">
        <v>107</v>
      </c>
      <c r="C26" s="119"/>
      <c r="D26" s="119"/>
      <c r="E26" s="119"/>
      <c r="F26" s="119"/>
      <c r="G26" s="119"/>
      <c r="H26" s="119"/>
      <c r="I26" s="119"/>
      <c r="J26" s="119"/>
      <c r="K26" s="119"/>
      <c r="L26" s="119"/>
      <c r="M26" s="119"/>
      <c r="N26" s="119"/>
      <c r="O26" s="119"/>
    </row>
    <row r="27" spans="1:15">
      <c r="A27" s="70">
        <v>23</v>
      </c>
      <c r="B27" s="71" t="s">
        <v>108</v>
      </c>
      <c r="C27" s="71"/>
      <c r="D27" s="72"/>
      <c r="E27" s="72"/>
      <c r="F27" s="72"/>
      <c r="G27" s="72"/>
      <c r="H27" s="72"/>
      <c r="I27" s="72"/>
    </row>
    <row r="28" spans="1:15">
      <c r="A28" s="70">
        <v>24</v>
      </c>
      <c r="B28" s="71" t="s">
        <v>109</v>
      </c>
      <c r="C28" s="71"/>
      <c r="D28" s="72"/>
      <c r="E28" s="72"/>
      <c r="F28" s="72"/>
      <c r="G28" s="72"/>
      <c r="H28" s="72"/>
      <c r="I28" s="72"/>
    </row>
    <row r="29" spans="1:15" ht="28.5" customHeight="1">
      <c r="A29" s="70">
        <v>25</v>
      </c>
      <c r="B29" s="119" t="s">
        <v>110</v>
      </c>
      <c r="C29" s="119"/>
      <c r="D29" s="119"/>
      <c r="E29" s="119"/>
      <c r="F29" s="119"/>
      <c r="G29" s="119"/>
      <c r="H29" s="119"/>
      <c r="I29" s="119"/>
      <c r="J29" s="119"/>
      <c r="K29" s="119"/>
      <c r="L29" s="119"/>
      <c r="M29" s="119"/>
      <c r="N29" s="119"/>
      <c r="O29" s="119"/>
    </row>
    <row r="30" spans="1:15">
      <c r="A30" s="70">
        <v>26</v>
      </c>
      <c r="B30" s="71" t="s">
        <v>30</v>
      </c>
      <c r="C30" s="71"/>
      <c r="D30" s="72"/>
      <c r="E30" s="72"/>
      <c r="F30" s="72"/>
      <c r="G30" s="72"/>
      <c r="H30" s="72"/>
      <c r="I30" s="72"/>
    </row>
    <row r="31" spans="1:15">
      <c r="A31" s="70">
        <v>27</v>
      </c>
      <c r="B31" s="71" t="s">
        <v>111</v>
      </c>
      <c r="C31" s="71"/>
      <c r="D31" s="72"/>
      <c r="E31" s="72"/>
      <c r="F31" s="72"/>
      <c r="G31" s="72"/>
      <c r="H31" s="72"/>
      <c r="I31" s="72"/>
    </row>
    <row r="32" spans="1:15">
      <c r="A32" s="70">
        <v>28</v>
      </c>
      <c r="B32" s="71" t="s">
        <v>40</v>
      </c>
      <c r="C32" s="71"/>
      <c r="D32" s="72"/>
      <c r="E32" s="72"/>
      <c r="F32" s="72"/>
      <c r="G32" s="72"/>
      <c r="H32" s="72"/>
      <c r="I32" s="72"/>
    </row>
    <row r="33" spans="1:9">
      <c r="A33" s="70">
        <v>29</v>
      </c>
      <c r="B33" s="71" t="s">
        <v>28</v>
      </c>
      <c r="C33" s="72"/>
      <c r="D33" s="72"/>
      <c r="E33" s="72"/>
      <c r="F33" s="72"/>
      <c r="G33" s="72"/>
      <c r="H33" s="72"/>
      <c r="I33" s="72"/>
    </row>
    <row r="34" spans="1:9">
      <c r="A34" s="70">
        <v>30</v>
      </c>
      <c r="B34" s="71" t="s">
        <v>34</v>
      </c>
      <c r="C34" s="72"/>
      <c r="D34" s="72"/>
      <c r="E34" s="72"/>
      <c r="F34" s="72"/>
      <c r="G34" s="72"/>
      <c r="H34" s="72"/>
      <c r="I34" s="72"/>
    </row>
    <row r="35" spans="1:9">
      <c r="A35" s="70">
        <v>31</v>
      </c>
      <c r="B35" s="71" t="s">
        <v>112</v>
      </c>
      <c r="C35" s="72"/>
      <c r="D35" s="72"/>
      <c r="E35" s="72"/>
      <c r="F35" s="72"/>
      <c r="G35" s="72"/>
      <c r="H35" s="72"/>
      <c r="I35" s="72"/>
    </row>
    <row r="36" spans="1:9">
      <c r="B36" s="41"/>
    </row>
  </sheetData>
  <mergeCells count="4">
    <mergeCell ref="B11:O11"/>
    <mergeCell ref="B13:O13"/>
    <mergeCell ref="B26:O26"/>
    <mergeCell ref="B29:O29"/>
  </mergeCells>
  <pageMargins left="0.7" right="0.7" top="0.75" bottom="0.75" header="0.3" footer="0.3"/>
  <pageSetup paperSize="9" orientation="portrait" r:id="rId1"/>
  <headerFooter>
    <oddHeader>&amp;R&amp;"Arial"&amp;8&amp;K000000[OFFICIAL]&amp;1#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EA6E5-586E-4408-A60C-402B3B7914A1}">
  <dimension ref="A1:K34"/>
  <sheetViews>
    <sheetView zoomScale="85" zoomScaleNormal="85" workbookViewId="0">
      <selection activeCell="B8" sqref="B8"/>
    </sheetView>
  </sheetViews>
  <sheetFormatPr defaultColWidth="9.140625" defaultRowHeight="14.25"/>
  <cols>
    <col min="1" max="1" width="1.42578125" style="6" customWidth="1"/>
    <col min="2" max="2" width="36.5703125" style="6" customWidth="1"/>
    <col min="3" max="3" width="12.140625" style="31" customWidth="1"/>
    <col min="4" max="4" width="14.7109375" style="31" customWidth="1"/>
    <col min="5" max="5" width="14.28515625" style="31" customWidth="1"/>
    <col min="6" max="6" width="13.42578125" style="31" customWidth="1"/>
    <col min="7" max="7" width="11.85546875" style="6" customWidth="1"/>
    <col min="8" max="16384" width="9.140625" style="6"/>
  </cols>
  <sheetData>
    <row r="1" spans="2:10" ht="14.65" customHeight="1">
      <c r="C1" s="6"/>
      <c r="D1" s="6"/>
      <c r="E1" s="6"/>
      <c r="F1" s="6"/>
      <c r="G1" s="38"/>
      <c r="H1" s="38"/>
      <c r="I1" s="38"/>
      <c r="J1" s="38"/>
    </row>
    <row r="2" spans="2:10" ht="14.65" customHeight="1">
      <c r="C2" s="6"/>
      <c r="D2" s="6"/>
      <c r="E2" s="6"/>
      <c r="F2" s="6"/>
      <c r="G2" s="38"/>
      <c r="H2" s="38"/>
      <c r="I2" s="38"/>
      <c r="J2" s="38"/>
    </row>
    <row r="3" spans="2:10" ht="14.65" customHeight="1">
      <c r="C3" s="6"/>
      <c r="D3" s="6"/>
      <c r="E3" s="6"/>
      <c r="F3" s="6"/>
      <c r="G3" s="38"/>
      <c r="H3" s="38"/>
      <c r="I3" s="38"/>
      <c r="J3" s="38"/>
    </row>
    <row r="4" spans="2:10" ht="14.65" customHeight="1">
      <c r="B4" s="120" t="s">
        <v>52</v>
      </c>
      <c r="C4" s="120"/>
      <c r="D4" s="120"/>
      <c r="E4" s="120"/>
      <c r="F4" s="120"/>
      <c r="G4" s="38"/>
      <c r="H4" s="38"/>
      <c r="I4" s="38"/>
      <c r="J4" s="38"/>
    </row>
    <row r="5" spans="2:10" ht="14.65" customHeight="1">
      <c r="B5" s="120"/>
      <c r="C5" s="120"/>
      <c r="D5" s="120"/>
      <c r="E5" s="120"/>
      <c r="F5" s="120"/>
      <c r="G5" s="38"/>
      <c r="H5" s="38"/>
      <c r="I5" s="38"/>
      <c r="J5" s="38"/>
    </row>
    <row r="6" spans="2:10" ht="14.65" customHeight="1">
      <c r="B6" s="120"/>
      <c r="C6" s="120"/>
      <c r="D6" s="120"/>
      <c r="E6" s="120"/>
      <c r="F6" s="120"/>
      <c r="G6" s="38"/>
      <c r="H6" s="38"/>
      <c r="I6" s="38"/>
      <c r="J6" s="38"/>
    </row>
    <row r="7" spans="2:10" ht="33.75">
      <c r="B7" s="5"/>
      <c r="C7" s="32" t="s">
        <v>43</v>
      </c>
      <c r="D7" s="32" t="s">
        <v>44</v>
      </c>
      <c r="E7" s="32" t="s">
        <v>45</v>
      </c>
      <c r="F7" s="32" t="s">
        <v>126</v>
      </c>
      <c r="G7" s="33"/>
    </row>
    <row r="8" spans="2:10">
      <c r="B8" s="34" t="s">
        <v>113</v>
      </c>
      <c r="C8" s="35" t="s">
        <v>46</v>
      </c>
      <c r="D8" s="35" t="s">
        <v>47</v>
      </c>
      <c r="E8" s="35" t="s">
        <v>128</v>
      </c>
      <c r="F8" s="35" t="s">
        <v>129</v>
      </c>
    </row>
    <row r="9" spans="2:10">
      <c r="B9" s="34" t="s">
        <v>114</v>
      </c>
      <c r="C9" s="35" t="s">
        <v>48</v>
      </c>
      <c r="D9" s="36" t="s">
        <v>130</v>
      </c>
      <c r="E9" s="35" t="s">
        <v>131</v>
      </c>
      <c r="F9" s="36" t="s">
        <v>130</v>
      </c>
    </row>
    <row r="10" spans="2:10">
      <c r="B10" s="34" t="s">
        <v>115</v>
      </c>
      <c r="C10" s="35" t="s">
        <v>48</v>
      </c>
      <c r="D10" s="36" t="s">
        <v>132</v>
      </c>
      <c r="E10" s="35" t="s">
        <v>133</v>
      </c>
      <c r="F10" s="35" t="s">
        <v>134</v>
      </c>
    </row>
    <row r="11" spans="2:10">
      <c r="B11" s="34" t="s">
        <v>116</v>
      </c>
      <c r="C11" s="35" t="s">
        <v>49</v>
      </c>
      <c r="D11" s="36" t="s">
        <v>135</v>
      </c>
      <c r="E11" s="35" t="s">
        <v>135</v>
      </c>
      <c r="F11" s="35" t="s">
        <v>136</v>
      </c>
    </row>
    <row r="12" spans="2:10">
      <c r="B12" s="34" t="s">
        <v>117</v>
      </c>
      <c r="C12" s="35" t="s">
        <v>49</v>
      </c>
      <c r="D12" s="36" t="s">
        <v>135</v>
      </c>
      <c r="E12" s="35" t="s">
        <v>135</v>
      </c>
      <c r="F12" s="35" t="s">
        <v>137</v>
      </c>
    </row>
    <row r="13" spans="2:10">
      <c r="B13" s="34" t="s">
        <v>118</v>
      </c>
      <c r="C13" s="35" t="s">
        <v>50</v>
      </c>
      <c r="D13" s="36" t="s">
        <v>138</v>
      </c>
      <c r="E13" s="35" t="s">
        <v>140</v>
      </c>
      <c r="F13" s="35" t="s">
        <v>51</v>
      </c>
    </row>
    <row r="14" spans="2:10">
      <c r="B14" s="34" t="s">
        <v>119</v>
      </c>
      <c r="C14" s="35" t="s">
        <v>50</v>
      </c>
      <c r="D14" s="36" t="s">
        <v>139</v>
      </c>
      <c r="E14" s="35" t="s">
        <v>141</v>
      </c>
      <c r="F14" s="35" t="s">
        <v>141</v>
      </c>
    </row>
    <row r="16" spans="2:10" ht="14.25" customHeight="1">
      <c r="B16" s="120" t="s">
        <v>68</v>
      </c>
      <c r="C16" s="120"/>
      <c r="D16" s="120"/>
      <c r="E16" s="39"/>
      <c r="F16" s="39"/>
    </row>
    <row r="17" spans="1:11" ht="14.25" customHeight="1">
      <c r="B17" s="120"/>
      <c r="C17" s="120"/>
      <c r="D17" s="120"/>
      <c r="E17" s="39"/>
      <c r="F17" s="39"/>
    </row>
    <row r="18" spans="1:11" ht="14.25" customHeight="1">
      <c r="D18" s="37"/>
    </row>
    <row r="19" spans="1:11">
      <c r="C19" s="32" t="s">
        <v>43</v>
      </c>
      <c r="D19" s="32" t="s">
        <v>127</v>
      </c>
    </row>
    <row r="20" spans="1:11">
      <c r="B20" s="34" t="s">
        <v>120</v>
      </c>
      <c r="C20" s="35" t="s">
        <v>53</v>
      </c>
      <c r="D20" s="36" t="s">
        <v>142</v>
      </c>
    </row>
    <row r="21" spans="1:11" s="31" customFormat="1">
      <c r="A21" s="6"/>
      <c r="B21" s="34" t="s">
        <v>121</v>
      </c>
      <c r="C21" s="35" t="s">
        <v>54</v>
      </c>
      <c r="D21" s="36" t="s">
        <v>143</v>
      </c>
      <c r="G21" s="6"/>
      <c r="H21" s="6"/>
      <c r="I21" s="6"/>
      <c r="J21" s="6"/>
      <c r="K21" s="6"/>
    </row>
    <row r="22" spans="1:11" s="31" customFormat="1">
      <c r="A22" s="6"/>
      <c r="B22" s="34" t="s">
        <v>1</v>
      </c>
      <c r="C22" s="35" t="s">
        <v>54</v>
      </c>
      <c r="D22" s="36" t="s">
        <v>144</v>
      </c>
      <c r="G22" s="6"/>
      <c r="H22" s="6"/>
      <c r="I22" s="6"/>
      <c r="J22" s="6"/>
      <c r="K22" s="6"/>
    </row>
    <row r="23" spans="1:11" s="31" customFormat="1">
      <c r="A23" s="6"/>
      <c r="B23" s="34" t="s">
        <v>122</v>
      </c>
      <c r="C23" s="35" t="s">
        <v>55</v>
      </c>
      <c r="D23" s="36" t="s">
        <v>145</v>
      </c>
      <c r="G23" s="6"/>
      <c r="H23" s="6"/>
      <c r="I23" s="6"/>
      <c r="J23" s="6"/>
      <c r="K23" s="6"/>
    </row>
    <row r="24" spans="1:11" s="31" customFormat="1">
      <c r="A24" s="6"/>
      <c r="B24" s="34" t="s">
        <v>123</v>
      </c>
      <c r="C24" s="35" t="s">
        <v>56</v>
      </c>
      <c r="D24" s="36" t="s">
        <v>146</v>
      </c>
      <c r="G24" s="6"/>
      <c r="H24" s="6"/>
      <c r="I24" s="6"/>
      <c r="J24" s="6"/>
      <c r="K24" s="6"/>
    </row>
    <row r="25" spans="1:11" s="31" customFormat="1">
      <c r="A25" s="6"/>
      <c r="B25" s="34" t="s">
        <v>124</v>
      </c>
      <c r="C25" s="35" t="s">
        <v>57</v>
      </c>
      <c r="D25" s="36" t="s">
        <v>147</v>
      </c>
      <c r="G25" s="6"/>
      <c r="H25" s="6"/>
      <c r="I25" s="6"/>
      <c r="J25" s="6"/>
      <c r="K25" s="6"/>
    </row>
    <row r="27" spans="1:11" ht="14.25" customHeight="1">
      <c r="B27" s="120" t="s">
        <v>125</v>
      </c>
      <c r="C27" s="120"/>
      <c r="D27" s="120"/>
      <c r="E27" s="120"/>
    </row>
    <row r="28" spans="1:11" ht="14.25" customHeight="1">
      <c r="B28" s="120"/>
      <c r="C28" s="120"/>
      <c r="D28" s="120"/>
      <c r="E28" s="120"/>
    </row>
    <row r="29" spans="1:11" ht="14.25" customHeight="1">
      <c r="B29" s="120"/>
      <c r="C29" s="120"/>
      <c r="D29" s="120"/>
      <c r="E29" s="120"/>
    </row>
    <row r="30" spans="1:11">
      <c r="B30" s="34" t="s">
        <v>60</v>
      </c>
      <c r="C30" s="35" t="s">
        <v>62</v>
      </c>
    </row>
    <row r="31" spans="1:11">
      <c r="B31" s="34" t="s">
        <v>61</v>
      </c>
      <c r="C31" s="35" t="s">
        <v>63</v>
      </c>
    </row>
    <row r="32" spans="1:11">
      <c r="B32" s="34" t="s">
        <v>64</v>
      </c>
      <c r="C32" s="35" t="s">
        <v>148</v>
      </c>
    </row>
    <row r="33" spans="2:3">
      <c r="B33" s="34" t="s">
        <v>65</v>
      </c>
      <c r="C33" s="35" t="s">
        <v>149</v>
      </c>
    </row>
    <row r="34" spans="2:3">
      <c r="B34" s="34" t="s">
        <v>66</v>
      </c>
      <c r="C34" s="35" t="s">
        <v>150</v>
      </c>
    </row>
  </sheetData>
  <mergeCells count="3">
    <mergeCell ref="B4:F6"/>
    <mergeCell ref="B16:D17"/>
    <mergeCell ref="B27:E29"/>
  </mergeCells>
  <pageMargins left="0.7" right="0.7" top="0.75" bottom="0.75" header="0.3" footer="0.3"/>
  <pageSetup paperSize="9" orientation="portrait" horizontalDpi="300" verticalDpi="300" r:id="rId1"/>
  <headerFooter>
    <oddHeader>&amp;R&amp;"Arial"&amp;8&amp;K000000[OFFICIAL]&amp;1#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9D2EC-DB59-4EF5-AE2C-AF98C974E9C5}">
  <dimension ref="A5:X18"/>
  <sheetViews>
    <sheetView showGridLines="0" workbookViewId="0">
      <selection activeCell="J16" sqref="J16"/>
    </sheetView>
  </sheetViews>
  <sheetFormatPr defaultColWidth="9.140625" defaultRowHeight="14.25"/>
  <cols>
    <col min="1" max="1" width="3.140625" style="6" bestFit="1" customWidth="1"/>
    <col min="2" max="2" width="4.42578125" style="6" customWidth="1"/>
    <col min="3" max="16384" width="9.140625" style="6"/>
  </cols>
  <sheetData>
    <row r="5" spans="1:24" ht="15.75" customHeight="1">
      <c r="A5" s="30">
        <v>1</v>
      </c>
      <c r="B5" s="30" t="s">
        <v>151</v>
      </c>
    </row>
    <row r="6" spans="1:24" ht="30" customHeight="1">
      <c r="A6" s="30">
        <v>2</v>
      </c>
      <c r="B6" s="121" t="s">
        <v>159</v>
      </c>
      <c r="C6" s="121"/>
      <c r="D6" s="121"/>
      <c r="E6" s="121"/>
      <c r="F6" s="121"/>
      <c r="G6" s="121"/>
      <c r="H6" s="121"/>
      <c r="I6" s="121"/>
      <c r="J6" s="121"/>
      <c r="K6" s="121"/>
      <c r="L6" s="121"/>
      <c r="M6" s="121"/>
      <c r="N6" s="121"/>
      <c r="O6" s="121"/>
      <c r="P6" s="121"/>
      <c r="Q6" s="121"/>
      <c r="R6" s="121"/>
      <c r="S6" s="121"/>
      <c r="T6" s="121"/>
      <c r="U6" s="121"/>
      <c r="V6" s="121"/>
    </row>
    <row r="7" spans="1:24" ht="28.5" customHeight="1">
      <c r="A7" s="30">
        <v>3</v>
      </c>
      <c r="B7" s="121" t="s">
        <v>152</v>
      </c>
      <c r="C7" s="122"/>
      <c r="D7" s="122"/>
      <c r="E7" s="122"/>
      <c r="F7" s="122"/>
      <c r="G7" s="122"/>
      <c r="H7" s="122"/>
      <c r="I7" s="122"/>
      <c r="J7" s="122"/>
      <c r="K7" s="122"/>
      <c r="L7" s="122"/>
      <c r="M7" s="122"/>
      <c r="N7" s="122"/>
      <c r="O7" s="122"/>
      <c r="P7" s="122"/>
      <c r="Q7" s="122"/>
      <c r="R7" s="122"/>
      <c r="S7" s="122"/>
      <c r="T7" s="122"/>
      <c r="U7" s="122"/>
      <c r="V7" s="122"/>
    </row>
    <row r="8" spans="1:24" ht="38.25" customHeight="1">
      <c r="A8" s="30">
        <v>4</v>
      </c>
      <c r="B8" s="121" t="s">
        <v>153</v>
      </c>
      <c r="C8" s="121"/>
      <c r="D8" s="121"/>
      <c r="E8" s="121"/>
      <c r="F8" s="121"/>
      <c r="G8" s="121"/>
      <c r="H8" s="121"/>
      <c r="I8" s="121"/>
      <c r="J8" s="121"/>
      <c r="K8" s="121"/>
      <c r="L8" s="121"/>
      <c r="M8" s="121"/>
      <c r="N8" s="121"/>
      <c r="O8" s="121"/>
      <c r="P8" s="121"/>
      <c r="Q8" s="121"/>
      <c r="R8" s="121"/>
      <c r="S8" s="121"/>
      <c r="T8" s="121"/>
      <c r="U8" s="121"/>
      <c r="V8" s="121"/>
    </row>
    <row r="9" spans="1:24" ht="28.5" customHeight="1">
      <c r="A9" s="30">
        <v>5</v>
      </c>
      <c r="B9" s="121" t="s">
        <v>154</v>
      </c>
      <c r="C9" s="121"/>
      <c r="D9" s="121"/>
      <c r="E9" s="121"/>
      <c r="F9" s="121"/>
      <c r="G9" s="121"/>
      <c r="H9" s="121"/>
      <c r="I9" s="121"/>
      <c r="J9" s="121"/>
      <c r="K9" s="121"/>
      <c r="L9" s="121"/>
      <c r="M9" s="121"/>
      <c r="N9" s="121"/>
      <c r="O9" s="121"/>
      <c r="P9" s="121"/>
      <c r="Q9" s="121"/>
      <c r="R9" s="121"/>
      <c r="S9" s="121"/>
      <c r="T9" s="121"/>
      <c r="U9" s="121"/>
      <c r="V9" s="121"/>
    </row>
    <row r="10" spans="1:24" ht="31.5" customHeight="1">
      <c r="A10" s="30">
        <v>6</v>
      </c>
      <c r="B10" s="121" t="s">
        <v>155</v>
      </c>
      <c r="C10" s="121"/>
      <c r="D10" s="121"/>
      <c r="E10" s="121"/>
      <c r="F10" s="121"/>
      <c r="G10" s="121"/>
      <c r="H10" s="121"/>
      <c r="I10" s="121"/>
      <c r="J10" s="121"/>
      <c r="K10" s="121"/>
      <c r="L10" s="121"/>
      <c r="M10" s="121"/>
      <c r="N10" s="121"/>
      <c r="O10" s="121"/>
      <c r="P10" s="121"/>
      <c r="Q10" s="121"/>
      <c r="R10" s="121"/>
      <c r="S10" s="121"/>
      <c r="T10" s="121"/>
      <c r="U10" s="121"/>
      <c r="V10" s="121"/>
    </row>
    <row r="11" spans="1:24">
      <c r="A11" s="30">
        <v>7</v>
      </c>
      <c r="B11" s="121" t="s">
        <v>156</v>
      </c>
      <c r="C11" s="122"/>
      <c r="D11" s="122"/>
      <c r="E11" s="122"/>
      <c r="F11" s="122"/>
      <c r="G11" s="122"/>
      <c r="H11" s="122"/>
      <c r="I11" s="122"/>
      <c r="J11" s="122"/>
      <c r="K11" s="122"/>
      <c r="L11" s="122"/>
      <c r="M11" s="122"/>
      <c r="N11" s="122"/>
      <c r="O11" s="122"/>
      <c r="P11" s="122"/>
      <c r="Q11" s="122"/>
      <c r="R11" s="122"/>
      <c r="S11" s="122"/>
      <c r="T11" s="122"/>
      <c r="U11" s="122"/>
      <c r="V11" s="122"/>
    </row>
    <row r="12" spans="1:24" ht="16.5" customHeight="1">
      <c r="A12" s="30">
        <v>8</v>
      </c>
      <c r="B12" s="30" t="s">
        <v>157</v>
      </c>
    </row>
    <row r="13" spans="1:24" ht="17.25" customHeight="1">
      <c r="A13" s="30">
        <v>9</v>
      </c>
      <c r="B13" s="30" t="s">
        <v>158</v>
      </c>
    </row>
    <row r="14" spans="1:24">
      <c r="A14" s="30">
        <v>10</v>
      </c>
      <c r="B14" s="121" t="s">
        <v>169</v>
      </c>
      <c r="C14" s="121"/>
      <c r="D14" s="121"/>
      <c r="E14" s="121"/>
      <c r="F14" s="121"/>
      <c r="G14" s="121"/>
      <c r="H14" s="121"/>
      <c r="I14" s="121"/>
      <c r="J14" s="121"/>
      <c r="K14" s="121"/>
      <c r="L14" s="121"/>
      <c r="M14" s="121"/>
      <c r="N14" s="121"/>
      <c r="O14" s="121"/>
      <c r="P14" s="121"/>
      <c r="Q14" s="121"/>
      <c r="R14" s="121"/>
      <c r="S14" s="121"/>
      <c r="T14" s="121"/>
      <c r="U14" s="121"/>
      <c r="V14" s="121"/>
    </row>
    <row r="15" spans="1:24">
      <c r="A15" s="30">
        <v>11</v>
      </c>
      <c r="B15" s="121" t="s">
        <v>160</v>
      </c>
      <c r="C15" s="121"/>
      <c r="D15" s="121"/>
      <c r="E15" s="121"/>
      <c r="F15" s="121"/>
      <c r="G15" s="121"/>
      <c r="H15" s="121"/>
      <c r="I15" s="121"/>
      <c r="J15" s="121"/>
      <c r="K15" s="121"/>
      <c r="L15" s="121"/>
      <c r="M15" s="121"/>
      <c r="N15" s="121"/>
      <c r="O15" s="121"/>
      <c r="P15" s="121"/>
      <c r="Q15" s="121"/>
      <c r="R15" s="121"/>
      <c r="S15" s="121"/>
      <c r="T15" s="121"/>
      <c r="U15" s="121"/>
      <c r="V15" s="121"/>
      <c r="W15" s="56"/>
      <c r="X15" s="56"/>
    </row>
    <row r="16" spans="1:24">
      <c r="A16" s="30">
        <v>12</v>
      </c>
      <c r="B16" s="30" t="s">
        <v>170</v>
      </c>
    </row>
    <row r="17" spans="1:22">
      <c r="A17" s="30">
        <v>13</v>
      </c>
      <c r="B17" s="74" t="s">
        <v>161</v>
      </c>
      <c r="C17" s="56"/>
      <c r="D17" s="56"/>
      <c r="E17" s="56"/>
      <c r="F17" s="56"/>
      <c r="G17" s="56"/>
      <c r="H17" s="56"/>
      <c r="I17" s="56"/>
      <c r="J17" s="56"/>
      <c r="K17" s="56"/>
      <c r="L17" s="56"/>
      <c r="M17" s="56"/>
      <c r="N17" s="56"/>
      <c r="O17" s="56"/>
      <c r="P17" s="56"/>
      <c r="Q17" s="56"/>
      <c r="R17" s="56"/>
      <c r="S17" s="56"/>
      <c r="T17" s="56"/>
      <c r="U17" s="56"/>
      <c r="V17" s="56"/>
    </row>
    <row r="18" spans="1:22" ht="23.25" customHeight="1">
      <c r="A18" s="30"/>
      <c r="B18" s="73"/>
      <c r="C18" s="56"/>
      <c r="D18" s="56"/>
      <c r="E18" s="56"/>
      <c r="F18" s="56"/>
      <c r="G18" s="56"/>
      <c r="H18" s="56"/>
      <c r="I18" s="56"/>
      <c r="J18" s="56"/>
      <c r="K18" s="56"/>
      <c r="L18" s="56"/>
      <c r="M18" s="56"/>
      <c r="N18" s="56"/>
      <c r="O18" s="56"/>
      <c r="P18" s="56"/>
      <c r="Q18" s="56"/>
      <c r="R18" s="56"/>
      <c r="S18" s="56"/>
      <c r="T18" s="56"/>
      <c r="U18" s="56"/>
      <c r="V18" s="56"/>
    </row>
  </sheetData>
  <mergeCells count="8">
    <mergeCell ref="B6:V6"/>
    <mergeCell ref="B15:V15"/>
    <mergeCell ref="B7:V7"/>
    <mergeCell ref="B11:V11"/>
    <mergeCell ref="B8:V8"/>
    <mergeCell ref="B9:V9"/>
    <mergeCell ref="B10:V10"/>
    <mergeCell ref="B14:V14"/>
  </mergeCells>
  <pageMargins left="0.7" right="0.7" top="0.75" bottom="0.75" header="0.3" footer="0.3"/>
  <pageSetup paperSize="9" orientation="portrait" horizontalDpi="300" verticalDpi="300" r:id="rId1"/>
  <headerFooter>
    <oddHeader>&amp;R&amp;"Arial"&amp;8&amp;K000000[OFFICIAL]&amp;1#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Disclaimer</vt:lpstr>
      <vt:lpstr>2022 Simplified earnings by BU</vt:lpstr>
      <vt:lpstr> Earnings Footnotes</vt:lpstr>
      <vt:lpstr>Guidance</vt:lpstr>
      <vt:lpstr>Guidance Footnotes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Waterworth, Emma</dc:creator>
  <cp:lastModifiedBy>Jarman, Michelle</cp:lastModifiedBy>
  <dcterms:created xsi:type="dcterms:W3CDTF">2019-07-30T14:27:33Z</dcterms:created>
  <dcterms:modified xsi:type="dcterms:W3CDTF">2023-02-22T15:48:58Z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e3f2a5e4-10d8-4dfe-8082-7352c27520cb_Enabled">
    <vt:lpwstr>true</vt:lpwstr>
  </property>
  <property fmtid="{D5CDD505-2E9C-101B-9397-08002B2CF9AE}" pid="5" name="MSIP_Label_e3f2a5e4-10d8-4dfe-8082-7352c27520cb_SetDate">
    <vt:lpwstr>2023-02-22T15:48:16Z</vt:lpwstr>
  </property>
  <property fmtid="{D5CDD505-2E9C-101B-9397-08002B2CF9AE}" pid="6" name="MSIP_Label_e3f2a5e4-10d8-4dfe-8082-7352c27520cb_Method">
    <vt:lpwstr>Standard</vt:lpwstr>
  </property>
  <property fmtid="{D5CDD505-2E9C-101B-9397-08002B2CF9AE}" pid="7" name="MSIP_Label_e3f2a5e4-10d8-4dfe-8082-7352c27520cb_Name">
    <vt:lpwstr>_Official</vt:lpwstr>
  </property>
  <property fmtid="{D5CDD505-2E9C-101B-9397-08002B2CF9AE}" pid="8" name="MSIP_Label_e3f2a5e4-10d8-4dfe-8082-7352c27520cb_SiteId">
    <vt:lpwstr>2864f69d-77c3-4fbe-bbc0-97502052391a</vt:lpwstr>
  </property>
  <property fmtid="{D5CDD505-2E9C-101B-9397-08002B2CF9AE}" pid="9" name="MSIP_Label_e3f2a5e4-10d8-4dfe-8082-7352c27520cb_ActionId">
    <vt:lpwstr>188f1550-01f2-442e-b3c8-ca8b25ea53c5</vt:lpwstr>
  </property>
  <property fmtid="{D5CDD505-2E9C-101B-9397-08002B2CF9AE}" pid="10" name="MSIP_Label_e3f2a5e4-10d8-4dfe-8082-7352c27520cb_ContentBits">
    <vt:lpwstr>1</vt:lpwstr>
  </property>
</Properties>
</file>