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J:\AAplc Results\2020\FY 2020\FY20 Presentation\"/>
    </mc:Choice>
  </mc:AlternateContent>
  <xr:revisionPtr revIDLastSave="0" documentId="13_ncr:1_{123B163E-51F9-4B3C-B808-55BFE3A47D1B}" xr6:coauthVersionLast="36" xr6:coauthVersionMax="44" xr10:uidLastSave="{00000000-0000-0000-0000-000000000000}"/>
  <bookViews>
    <workbookView xWindow="2592" yWindow="-16320" windowWidth="29040" windowHeight="15840" activeTab="1" xr2:uid="{F23E6CD4-2690-406C-94F1-D42A95F53635}"/>
  </bookViews>
  <sheets>
    <sheet name="Disclaimer" sheetId="4" r:id="rId1"/>
    <sheet name="2020 Simplified earnings by BU" sheetId="1" r:id="rId2"/>
    <sheet name="Footnot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9" i="1" l="1"/>
  <c r="J8" i="1" l="1"/>
  <c r="J7" i="1"/>
  <c r="D7" i="1"/>
  <c r="H7" i="1"/>
  <c r="G9" i="1"/>
  <c r="G8" i="1"/>
  <c r="F9" i="1"/>
  <c r="F8" i="1"/>
  <c r="F10" i="1" s="1"/>
  <c r="E25" i="1"/>
  <c r="E26" i="1"/>
  <c r="E27" i="1"/>
  <c r="E31" i="1"/>
  <c r="K15" i="1" l="1"/>
  <c r="K17" i="1" s="1"/>
  <c r="J11" i="1"/>
  <c r="D11" i="1"/>
  <c r="D9" i="1"/>
  <c r="E6" i="1" l="1"/>
  <c r="G7" i="1" l="1"/>
  <c r="F7" i="1"/>
  <c r="E46" i="1" l="1"/>
  <c r="D46" i="1"/>
  <c r="H11" i="1"/>
  <c r="L16" i="1" l="1"/>
  <c r="D10" i="1" l="1"/>
  <c r="D14" i="1" s="1"/>
  <c r="E59" i="1" l="1"/>
  <c r="E55" i="1"/>
  <c r="H6" i="1" s="1"/>
  <c r="C14" i="1"/>
  <c r="C15" i="1" s="1"/>
  <c r="J10" i="1"/>
  <c r="G10" i="1"/>
  <c r="F14" i="1"/>
  <c r="F15" i="1" s="1"/>
  <c r="F17" i="1" s="1"/>
  <c r="I7" i="1" l="1"/>
  <c r="I10" i="1" s="1"/>
  <c r="C59" i="1"/>
  <c r="I11" i="1" s="1"/>
  <c r="C17" i="1"/>
  <c r="I6" i="1"/>
  <c r="D55" i="1"/>
  <c r="D15" i="1"/>
  <c r="D17" i="1" s="1"/>
  <c r="G14" i="1"/>
  <c r="G15" i="1" s="1"/>
  <c r="G17" i="1" s="1"/>
  <c r="J14" i="1"/>
  <c r="J15" i="1" s="1"/>
  <c r="J17" i="1" s="1"/>
  <c r="I14" i="1" l="1"/>
  <c r="H10" i="1"/>
  <c r="H14" i="1" s="1"/>
  <c r="H15" i="1" s="1"/>
  <c r="H17" i="1" s="1"/>
  <c r="I15" i="1" l="1"/>
  <c r="I17" i="1" s="1"/>
  <c r="E29" i="1" l="1"/>
  <c r="E32" i="1"/>
  <c r="E10" i="1" s="1"/>
  <c r="E14" i="1" s="1"/>
  <c r="E15" i="1" s="1"/>
  <c r="E17" i="1" l="1"/>
  <c r="L15" i="1"/>
  <c r="L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Waterworth, Emma</author>
  </authors>
  <commentList>
    <comment ref="C6" authorId="0" shapeId="0" xr:uid="{CEC85C0E-C022-4E0F-8D6E-610D421AC035}">
      <text>
        <r>
          <rPr>
            <sz val="9"/>
            <color indexed="81"/>
            <rFont val="Tahoma"/>
            <family val="2"/>
          </rPr>
          <t>Footnote 2</t>
        </r>
      </text>
    </comment>
    <comment ref="E6" authorId="0" shapeId="0" xr:uid="{79D70A98-B5D7-4886-827C-7B67722B7F88}">
      <text>
        <r>
          <rPr>
            <sz val="9"/>
            <color indexed="81"/>
            <rFont val="Tahoma"/>
            <family val="2"/>
          </rPr>
          <t>Footnote 3</t>
        </r>
      </text>
    </comment>
    <comment ref="H6" authorId="0" shapeId="0" xr:uid="{DF801401-80EA-4794-87A4-D0A3543779CF}">
      <text>
        <r>
          <rPr>
            <sz val="9"/>
            <color indexed="81"/>
            <rFont val="Tahoma"/>
            <family val="2"/>
          </rPr>
          <t>Footnote 4</t>
        </r>
      </text>
    </comment>
    <comment ref="I6" authorId="0" shapeId="0" xr:uid="{749A2065-B5B7-49AC-9831-A407D493AE5C}">
      <text>
        <r>
          <rPr>
            <sz val="9"/>
            <color indexed="81"/>
            <rFont val="Tahoma"/>
            <family val="2"/>
          </rPr>
          <t>Footnote 5</t>
        </r>
      </text>
    </comment>
    <comment ref="D7" authorId="0" shapeId="0" xr:uid="{CE5E214A-806C-465D-9974-8B1C3153F4AA}">
      <text>
        <r>
          <rPr>
            <sz val="9"/>
            <color indexed="81"/>
            <rFont val="Tahoma"/>
            <family val="2"/>
          </rPr>
          <t>Footnote 6</t>
        </r>
      </text>
    </comment>
    <comment ref="F7" authorId="0" shapeId="0" xr:uid="{9CC52CD5-0730-4145-907A-7CACBFCDB63F}">
      <text>
        <r>
          <rPr>
            <sz val="9"/>
            <color indexed="81"/>
            <rFont val="Tahoma"/>
            <family val="2"/>
          </rPr>
          <t>Footnote 7</t>
        </r>
      </text>
    </comment>
    <comment ref="G7" authorId="0" shapeId="0" xr:uid="{58EECD44-6166-41F0-806F-DDEB5E2BDE96}">
      <text>
        <r>
          <rPr>
            <sz val="9"/>
            <color indexed="81"/>
            <rFont val="Tahoma"/>
            <family val="2"/>
          </rPr>
          <t>Footnote 8</t>
        </r>
      </text>
    </comment>
    <comment ref="H7" authorId="0" shapeId="0" xr:uid="{ECE0BCBD-52FA-4648-8716-67DED5405F85}">
      <text>
        <r>
          <rPr>
            <sz val="9"/>
            <color indexed="81"/>
            <rFont val="Tahoma"/>
            <family val="2"/>
          </rPr>
          <t>Footnote 9</t>
        </r>
      </text>
    </comment>
    <comment ref="I7" authorId="0" shapeId="0" xr:uid="{06C43A6E-662D-4871-BF42-4AA174691FE3}">
      <text>
        <r>
          <rPr>
            <sz val="9"/>
            <color indexed="81"/>
            <rFont val="Tahoma"/>
            <family val="2"/>
          </rPr>
          <t>Footnote 10</t>
        </r>
      </text>
    </comment>
    <comment ref="J7" authorId="0" shapeId="0" xr:uid="{90A182AA-7F07-4C56-8543-FC58AF51F4EF}">
      <text>
        <r>
          <rPr>
            <sz val="9"/>
            <color indexed="81"/>
            <rFont val="Tahoma"/>
            <family val="2"/>
          </rPr>
          <t>Footnote 6</t>
        </r>
      </text>
    </comment>
    <comment ref="F8" authorId="0" shapeId="0" xr:uid="{1CBDB90F-40DD-4422-99CD-A47104148F18}">
      <text>
        <r>
          <rPr>
            <sz val="9"/>
            <color indexed="81"/>
            <rFont val="Tahoma"/>
            <family val="2"/>
          </rPr>
          <t xml:space="preserve">Footnote 11
</t>
        </r>
      </text>
    </comment>
    <comment ref="G8" authorId="0" shapeId="0" xr:uid="{D48DEE28-AB3B-4D42-95D6-236DA7A844C2}">
      <text>
        <r>
          <rPr>
            <sz val="9"/>
            <color indexed="81"/>
            <rFont val="Tahoma"/>
            <family val="2"/>
          </rPr>
          <t>Footnote 12</t>
        </r>
      </text>
    </comment>
    <comment ref="H8" authorId="0" shapeId="0" xr:uid="{1C26F5BE-86FF-4458-A793-A720A30CB1FD}">
      <text>
        <r>
          <rPr>
            <sz val="9"/>
            <color indexed="81"/>
            <rFont val="Tahoma"/>
            <family val="2"/>
          </rPr>
          <t>Footnote 13</t>
        </r>
      </text>
    </comment>
    <comment ref="I8" authorId="0" shapeId="0" xr:uid="{991ED6A7-6F42-4704-8463-5D620F7F1B52}">
      <text>
        <r>
          <rPr>
            <sz val="9"/>
            <color indexed="81"/>
            <rFont val="Tahoma"/>
            <family val="2"/>
          </rPr>
          <t>Footnote 14</t>
        </r>
      </text>
    </comment>
    <comment ref="D9" authorId="0" shapeId="0" xr:uid="{FDBE5397-0633-44C2-90BA-9AD7ABB5D9A3}">
      <text>
        <r>
          <rPr>
            <sz val="9"/>
            <color indexed="81"/>
            <rFont val="Tahoma"/>
            <family val="2"/>
          </rPr>
          <t>Footnote 15</t>
        </r>
      </text>
    </comment>
    <comment ref="F9" authorId="0" shapeId="0" xr:uid="{0212106F-64B1-4872-94FC-9D3F36601D64}">
      <text>
        <r>
          <rPr>
            <sz val="9"/>
            <color indexed="81"/>
            <rFont val="Tahoma"/>
            <family val="2"/>
          </rPr>
          <t>Footnote 16</t>
        </r>
      </text>
    </comment>
    <comment ref="G9" authorId="0" shapeId="0" xr:uid="{9354DEBC-FB27-4AF0-816B-FDF2179D359C}">
      <text>
        <r>
          <rPr>
            <sz val="9"/>
            <color indexed="81"/>
            <rFont val="Tahoma"/>
            <family val="2"/>
          </rPr>
          <t>Footnote 17</t>
        </r>
      </text>
    </comment>
    <comment ref="C10" authorId="0" shapeId="0" xr:uid="{F68F5018-EEA4-48D7-9306-FFEF6975CC39}">
      <text>
        <r>
          <rPr>
            <sz val="9"/>
            <color indexed="81"/>
            <rFont val="Tahoma"/>
            <family val="2"/>
          </rPr>
          <t>Footnote 18</t>
        </r>
      </text>
    </comment>
    <comment ref="E10" authorId="0" shapeId="0" xr:uid="{BBB1F24B-5C49-4843-AF3F-5F0806C7E110}">
      <text>
        <r>
          <rPr>
            <sz val="9"/>
            <color indexed="81"/>
            <rFont val="Tahoma"/>
            <family val="2"/>
          </rPr>
          <t>Footnote 19</t>
        </r>
      </text>
    </comment>
    <comment ref="H10" authorId="0" shapeId="0" xr:uid="{A5886299-4AF2-432C-BB75-0161896BE5C8}">
      <text>
        <r>
          <rPr>
            <sz val="9"/>
            <color indexed="81"/>
            <rFont val="Tahoma"/>
            <family val="2"/>
          </rPr>
          <t>Footnote 20</t>
        </r>
      </text>
    </comment>
    <comment ref="I10" authorId="0" shapeId="0" xr:uid="{68FE6311-509F-44FC-A689-F96C5CF46AF5}">
      <text>
        <r>
          <rPr>
            <sz val="9"/>
            <color indexed="81"/>
            <rFont val="Tahoma"/>
            <family val="2"/>
          </rPr>
          <t>Footnote 21</t>
        </r>
      </text>
    </comment>
    <comment ref="I11" authorId="0" shapeId="0" xr:uid="{99D36412-3116-413C-A95E-2D2A4093BF2F}">
      <text>
        <r>
          <rPr>
            <sz val="9"/>
            <color indexed="81"/>
            <rFont val="Tahoma"/>
            <family val="2"/>
          </rPr>
          <t>Footnote 21</t>
        </r>
      </text>
    </comment>
    <comment ref="C13" authorId="1" shapeId="0" xr:uid="{A993744A-6484-417E-94F5-1BD7B564C982}">
      <text>
        <r>
          <rPr>
            <sz val="9"/>
            <color indexed="81"/>
            <rFont val="Tahoma"/>
            <family val="2"/>
          </rPr>
          <t>Footnote 23</t>
        </r>
      </text>
    </comment>
    <comment ref="D13" authorId="1" shapeId="0" xr:uid="{A83D7374-9618-430A-AE28-C3F2024C55A4}">
      <text>
        <r>
          <rPr>
            <sz val="9"/>
            <color indexed="81"/>
            <rFont val="Tahoma"/>
            <family val="2"/>
          </rPr>
          <t>Footnote 24</t>
        </r>
      </text>
    </comment>
    <comment ref="E13" authorId="1" shapeId="0" xr:uid="{90702B6E-9151-4C91-907C-5BC77267E66A}">
      <text>
        <r>
          <rPr>
            <sz val="9"/>
            <color indexed="81"/>
            <rFont val="Tahoma"/>
            <family val="2"/>
          </rPr>
          <t>Footnote 25</t>
        </r>
      </text>
    </comment>
    <comment ref="F13" authorId="0" shapeId="0" xr:uid="{0D24B967-EC13-4BCF-8245-10B1D48F444B}">
      <text>
        <r>
          <rPr>
            <sz val="9"/>
            <color indexed="81"/>
            <rFont val="Tahoma"/>
            <family val="2"/>
          </rPr>
          <t>Footnote 26</t>
        </r>
      </text>
    </comment>
    <comment ref="I16" authorId="0" shapeId="0" xr:uid="{4E74C651-8530-4480-96BA-A78AB1257F8E}">
      <text>
        <r>
          <rPr>
            <sz val="9"/>
            <color indexed="81"/>
            <rFont val="Tahoma"/>
            <family val="2"/>
          </rPr>
          <t>Footnote 28</t>
        </r>
      </text>
    </comment>
    <comment ref="D39" authorId="1" shapeId="0" xr:uid="{210249C4-CE56-4BFB-B21B-5E5E188DA599}">
      <text>
        <r>
          <rPr>
            <sz val="9"/>
            <color indexed="81"/>
            <rFont val="Tahoma"/>
            <family val="2"/>
          </rPr>
          <t>Footnote 7</t>
        </r>
      </text>
    </comment>
    <comment ref="E39" authorId="1" shapeId="0" xr:uid="{74753010-AA63-40E4-9184-FA736DC67A3E}">
      <text>
        <r>
          <rPr>
            <sz val="9"/>
            <color indexed="81"/>
            <rFont val="Tahoma"/>
            <family val="2"/>
          </rPr>
          <t>Footnote 8</t>
        </r>
      </text>
    </comment>
  </commentList>
</comments>
</file>

<file path=xl/sharedStrings.xml><?xml version="1.0" encoding="utf-8"?>
<sst xmlns="http://schemas.openxmlformats.org/spreadsheetml/2006/main" count="105" uniqueCount="95">
  <si>
    <t>De Beers</t>
  </si>
  <si>
    <t>Copper</t>
  </si>
  <si>
    <t>PGMs</t>
  </si>
  <si>
    <t>Kumba Iron Ore</t>
  </si>
  <si>
    <t>Iron Ore Brazil</t>
  </si>
  <si>
    <t>Metallurgical Coal</t>
  </si>
  <si>
    <t>Thermal Coal</t>
  </si>
  <si>
    <t>Nickel</t>
  </si>
  <si>
    <t>Total</t>
  </si>
  <si>
    <t>Sales volume (mined)</t>
  </si>
  <si>
    <t>Benchmark price</t>
  </si>
  <si>
    <t>n/a</t>
  </si>
  <si>
    <t>Product premium/discount per unit</t>
  </si>
  <si>
    <t>Freight/provisional pricing per unit</t>
  </si>
  <si>
    <t>Realised FOB Price</t>
  </si>
  <si>
    <t>FOB/C1 unit cost</t>
  </si>
  <si>
    <t>FOB Margin per unit</t>
  </si>
  <si>
    <t>Excludes thermal coal sales.</t>
  </si>
  <si>
    <t>LME price, c/lb converted to $/tonne (2,204.62 lbs/tonne).</t>
  </si>
  <si>
    <t>Platts 62% Fe CFR China.</t>
  </si>
  <si>
    <t>MB 66% Fe concentrate CFR.</t>
  </si>
  <si>
    <t>Weighted average of HCC/PCI prices, FOB Aus.</t>
  </si>
  <si>
    <t>Weighted average FOB SA, FOB Col.</t>
  </si>
  <si>
    <t>Includes market development &amp; strategic projects, exploration &amp; evaluation costs, restoration &amp; rehabilitation costs and other corporate costs.</t>
  </si>
  <si>
    <t>Own mined volumes</t>
  </si>
  <si>
    <t>PGMs basket</t>
  </si>
  <si>
    <t>Volume</t>
  </si>
  <si>
    <t>Platinum</t>
  </si>
  <si>
    <t>Palladium</t>
  </si>
  <si>
    <t>Rhodium</t>
  </si>
  <si>
    <t>Total revenue</t>
  </si>
  <si>
    <t>Revenue ($m)</t>
  </si>
  <si>
    <t>PGMs basket price</t>
  </si>
  <si>
    <t>Royalties per unit</t>
  </si>
  <si>
    <t>Coal blended price &amp; unit cost</t>
  </si>
  <si>
    <t>Unit cost</t>
  </si>
  <si>
    <t>HCC</t>
  </si>
  <si>
    <t>PCI</t>
  </si>
  <si>
    <t>Coal weighted average market prices &amp; unit cost</t>
  </si>
  <si>
    <t>Thermal coal FOB South Africa</t>
  </si>
  <si>
    <t>Thermal coal FOB Colombia</t>
  </si>
  <si>
    <t>Mining EBITDA ($m)</t>
  </si>
  <si>
    <t>Total EBITDA ($m)</t>
  </si>
  <si>
    <r>
      <t>Basket price ($ per platinum oz)</t>
    </r>
    <r>
      <rPr>
        <b/>
        <vertAlign val="superscript"/>
        <sz val="9"/>
        <color rgb="FF808080"/>
        <rFont val="Arial"/>
        <family val="2"/>
      </rPr>
      <t>19</t>
    </r>
  </si>
  <si>
    <r>
      <t>Weighted average metallurgical coal</t>
    </r>
    <r>
      <rPr>
        <b/>
        <vertAlign val="superscript"/>
        <sz val="9"/>
        <color rgb="FF808080"/>
        <rFont val="Arial"/>
        <family val="2"/>
      </rPr>
      <t>9</t>
    </r>
  </si>
  <si>
    <r>
      <t>Weighted average thermal coal</t>
    </r>
    <r>
      <rPr>
        <b/>
        <vertAlign val="superscript"/>
        <sz val="9"/>
        <color rgb="FF808080"/>
        <rFont val="Arial"/>
        <family val="2"/>
      </rPr>
      <t>10</t>
    </r>
  </si>
  <si>
    <r>
      <t>Other</t>
    </r>
    <r>
      <rPr>
        <b/>
        <vertAlign val="superscript"/>
        <sz val="9"/>
        <color rgb="FF002776"/>
        <rFont val="Arial"/>
        <family val="2"/>
      </rPr>
      <t>1</t>
    </r>
  </si>
  <si>
    <r>
      <t>Other costs per unit</t>
    </r>
    <r>
      <rPr>
        <vertAlign val="superscript"/>
        <sz val="10"/>
        <rFont val="Arial"/>
        <family val="2"/>
      </rPr>
      <t>22</t>
    </r>
  </si>
  <si>
    <t>Mct proportionate share of sales volumes (19.2% Botswana, 50% Namibia).</t>
  </si>
  <si>
    <t>Freight partly offset by provisional pricing &amp; other adjustments.</t>
  </si>
  <si>
    <t>Attributable share</t>
  </si>
  <si>
    <t>~85%</t>
  </si>
  <si>
    <t>~77%</t>
  </si>
  <si>
    <t>~79%</t>
  </si>
  <si>
    <t>~52%</t>
  </si>
  <si>
    <t>~80%</t>
  </si>
  <si>
    <t>Iron ore realised price</t>
  </si>
  <si>
    <t>Kumba</t>
  </si>
  <si>
    <t>Minas-Rio</t>
  </si>
  <si>
    <t>Market price</t>
  </si>
  <si>
    <t>Freight</t>
  </si>
  <si>
    <t>Moisture content</t>
  </si>
  <si>
    <t>Lump premium</t>
  </si>
  <si>
    <t>Fe premium</t>
  </si>
  <si>
    <t>Product premium</t>
  </si>
  <si>
    <t>Timing</t>
  </si>
  <si>
    <t>Realised FOB price</t>
  </si>
  <si>
    <r>
      <rPr>
        <b/>
        <sz val="9"/>
        <color theme="1"/>
        <rFont val="Arial"/>
        <family val="2"/>
      </rPr>
      <t>DISCLAIMER</t>
    </r>
    <r>
      <rPr>
        <sz val="9"/>
        <color theme="1"/>
        <rFont val="Arial"/>
        <family val="2"/>
      </rPr>
      <t xml:space="preserve">
This document has been prepared by Anglo American plc (“Anglo American”). By reviewing or accessing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
    </r>
    <r>
      <rPr>
        <b/>
        <sz val="9"/>
        <color theme="1"/>
        <rFont val="Arial"/>
        <family val="2"/>
      </rPr>
      <t>No representation or warranty, either express or implied, is provided, nor is any duty of care, responsibility or liability assumed, in each case in relation to the accuracy, completeness or reliability of the information contain herein. None of Anglo American, its affiliates, advisors or representatives shall have any liability whatsoever (in negligence or otherwise) for any loss howsoever arising from any use of this material or otherwise in connection with this material.
No Investment Advice</t>
    </r>
    <r>
      <rPr>
        <sz val="9"/>
        <color theme="1"/>
        <rFont val="Arial"/>
        <family val="2"/>
      </rPr>
      <t xml:space="preserve">
This document is for information purposes only and does not constitute an offer to sell or the solicitation, inducement or an offer to buy shares in Anglo American or any other securities. Further, it does not constitute a recommendation by Anglo American or any other party to sell or buy shares in Anglo American or any other securities and should not be treated as giving investment, legal, accounting, regulatory, taxation or other advice. This document has been prepared without reference to your particular investment objectives, financial situation, taxation position and particular needs. It is important that you view this document in its entirety, including any footnotes referred to herein.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theme="1"/>
        <rFont val="Arial"/>
        <family val="2"/>
      </rPr>
      <t>Alternative Performance Measures</t>
    </r>
    <r>
      <rPr>
        <sz val="9"/>
        <color theme="1"/>
        <rFont val="Arial"/>
        <family val="2"/>
      </rPr>
      <t xml:space="preserve">
Throughout this document a range of financial and non-financial measures are used to assess our performance, including a number of financial measures that are not defined or specified under International Financial Reporting Standards ("IFRS"),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t>
    </r>
  </si>
  <si>
    <t>Realised price</t>
  </si>
  <si>
    <t>67.2% Fe content, pellet feed.</t>
  </si>
  <si>
    <t>2020 Simplified earnings by BU</t>
  </si>
  <si>
    <t>Iridium, ruthenium &amp; gold</t>
  </si>
  <si>
    <t>PGMs volume</t>
  </si>
  <si>
    <t>Nickel, copper, chrome &amp; other metals.</t>
  </si>
  <si>
    <t>Manganese ($304m), Crop Nutrients ($1m), exploration ($(101)m) &amp; central corporate activities ($(44)m).</t>
  </si>
  <si>
    <t>Own mined sales volumes including proportionate share of joint operation volumes. PGM ounces are reported on a 5E+Au basis.</t>
  </si>
  <si>
    <t>Thermal Coal - South Africa &amp; Cerrejón. Export sales &amp; domestic sales at export parity pricing.</t>
  </si>
  <si>
    <t>64.3% Fe content, ~68% of volume attracting lump premium.</t>
  </si>
  <si>
    <t>Volumes ~82% HCC averaging 90% realisation of quoted low vol HCC price.</t>
  </si>
  <si>
    <t>Total average ~90% realisation of quoted price.</t>
  </si>
  <si>
    <t>Provisional pricing &amp; timing differences on sales.</t>
  </si>
  <si>
    <t>Freight &amp; ~9% moisture adjustment (converts dry benchmark to wet product) partly offset by provisional pricing &amp; other adjustments.</t>
  </si>
  <si>
    <t>The realised price for proportionate share (19.2% Debswana, 50% Namibia) excluding the 3% trading margin achieved in 2020.</t>
  </si>
  <si>
    <t>Price for basket of own mined product per 5E+Au PGM oz. Covid &amp; ACP disruptions impacting mix relative to previous periods. Refer to FY19 presentation for more typical mix.</t>
  </si>
  <si>
    <t>Realised price adjusted to include Jellinbah. Unit cost is for managed operations only.</t>
  </si>
  <si>
    <t>Weighted average Thermal Coal – South Africa export &amp; Cerrejón.</t>
  </si>
  <si>
    <t>Includes release of royalty provision in H2 2020 as well as cost saving initiatives. Refer to FY19 presentation for more typical spend, which is usually skewed to H2.</t>
  </si>
  <si>
    <t>Includes costs related to Quellaveco. Higher than previous periods largely due to adjustments to rehabilitation provisions, foreign exchange impacts &amp; Covid-related costs.</t>
  </si>
  <si>
    <t>Higher than previous periods due to Covid &amp; ACP disruptions &amp; foreign exchange impacts.</t>
  </si>
  <si>
    <t>Higher than previous periods due to adjustments to stocks and rehabilitation &amp; other provisions.</t>
  </si>
  <si>
    <t>Principally processing &amp; trading of product purchased from third parties.</t>
  </si>
  <si>
    <t>Trading &amp; Isibonelo domestic operation.</t>
  </si>
  <si>
    <r>
      <t>Processing &amp; trading EBITDA ($m)</t>
    </r>
    <r>
      <rPr>
        <b/>
        <vertAlign val="superscript"/>
        <sz val="10"/>
        <rFont val="Arial"/>
        <family val="2"/>
      </rPr>
      <t>27</t>
    </r>
  </si>
  <si>
    <r>
      <t>Base metals &amp; other</t>
    </r>
    <r>
      <rPr>
        <vertAlign val="superscript"/>
        <sz val="9"/>
        <color rgb="FF808080"/>
        <rFont val="Arial"/>
        <family val="2"/>
      </rPr>
      <t>29</t>
    </r>
  </si>
  <si>
    <t>Market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</si>
</sst>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koz Pt&quot;;\(#,##0\);\-"/>
  </numFmts>
  <fonts count="27" x14ac:knownFonts="1">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sz val="9"/>
      <name val="Arial"/>
      <family val="2"/>
    </font>
    <font>
      <sz val="18"/>
      <name val="Arial"/>
      <family val="2"/>
    </font>
    <font>
      <sz val="9"/>
      <color rgb="FF262626"/>
      <name val="Arial"/>
      <family val="2"/>
    </font>
    <font>
      <sz val="10"/>
      <color theme="1"/>
      <name val="Arial"/>
      <family val="2"/>
    </font>
    <font>
      <b/>
      <sz val="10"/>
      <color rgb="FF002776"/>
      <name val="Arial"/>
      <family val="2"/>
    </font>
    <font>
      <b/>
      <sz val="9"/>
      <color rgb="FF002776"/>
      <name val="Arial"/>
      <family val="2"/>
    </font>
    <font>
      <sz val="9"/>
      <color rgb="FF808080"/>
      <name val="Arial"/>
      <family val="2"/>
    </font>
    <font>
      <b/>
      <sz val="9"/>
      <color rgb="FF808080"/>
      <name val="Arial"/>
      <family val="2"/>
    </font>
    <font>
      <b/>
      <vertAlign val="superscript"/>
      <sz val="9"/>
      <color rgb="FF808080"/>
      <name val="Arial"/>
      <family val="2"/>
    </font>
    <font>
      <sz val="9"/>
      <color theme="0" tint="-0.499984740745262"/>
      <name val="Arial"/>
      <family val="2"/>
    </font>
    <font>
      <b/>
      <sz val="14"/>
      <color rgb="FF002776"/>
      <name val="Arial"/>
      <family val="2"/>
    </font>
    <font>
      <sz val="9"/>
      <color theme="1"/>
      <name val="Arial"/>
      <family val="2"/>
    </font>
    <font>
      <b/>
      <sz val="9"/>
      <color theme="0" tint="-0.499984740745262"/>
      <name val="Arial"/>
      <family val="2"/>
    </font>
    <font>
      <b/>
      <sz val="20"/>
      <color rgb="FF002776"/>
      <name val="Arial"/>
      <family val="2"/>
    </font>
    <font>
      <b/>
      <vertAlign val="superscript"/>
      <sz val="9"/>
      <color rgb="FF002776"/>
      <name val="Arial"/>
      <family val="2"/>
    </font>
    <font>
      <vertAlign val="superscript"/>
      <sz val="10"/>
      <name val="Arial"/>
      <family val="2"/>
    </font>
    <font>
      <b/>
      <vertAlign val="superscript"/>
      <sz val="10"/>
      <name val="Arial"/>
      <family val="2"/>
    </font>
    <font>
      <sz val="9"/>
      <color indexed="81"/>
      <name val="Tahoma"/>
      <family val="2"/>
    </font>
    <font>
      <b/>
      <sz val="9"/>
      <color theme="1"/>
      <name val="Arial"/>
      <family val="2"/>
    </font>
    <font>
      <i/>
      <sz val="10"/>
      <name val="Arial"/>
      <family val="2"/>
    </font>
    <font>
      <i/>
      <sz val="9"/>
      <name val="Arial"/>
      <family val="2"/>
    </font>
    <font>
      <vertAlign val="superscript"/>
      <sz val="9"/>
      <color rgb="FF808080"/>
      <name val="Arial"/>
      <family val="2"/>
    </font>
  </fonts>
  <fills count="4">
    <fill>
      <patternFill patternType="none"/>
    </fill>
    <fill>
      <patternFill patternType="gray125"/>
    </fill>
    <fill>
      <patternFill patternType="solid">
        <fgColor theme="0"/>
        <bgColor indexed="64"/>
      </patternFill>
    </fill>
    <fill>
      <patternFill patternType="solid">
        <fgColor rgb="FFE8EBF3"/>
        <bgColor indexed="64"/>
      </patternFill>
    </fill>
  </fills>
  <borders count="25">
    <border>
      <left/>
      <right/>
      <top/>
      <bottom/>
      <diagonal/>
    </border>
    <border>
      <left/>
      <right/>
      <top style="medium">
        <color rgb="FFBFC4DC"/>
      </top>
      <bottom/>
      <diagonal/>
    </border>
    <border>
      <left/>
      <right/>
      <top/>
      <bottom style="medium">
        <color rgb="FFBFC4DC"/>
      </bottom>
      <diagonal/>
    </border>
    <border>
      <left/>
      <right/>
      <top style="medium">
        <color rgb="FFBFC4DC"/>
      </top>
      <bottom style="medium">
        <color rgb="FFFFFFFF"/>
      </bottom>
      <diagonal/>
    </border>
    <border>
      <left/>
      <right/>
      <top style="medium">
        <color rgb="FFFFFFFF"/>
      </top>
      <bottom style="medium">
        <color rgb="FFBFC4DC"/>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9" fillId="3" borderId="0" xfId="0" applyFont="1" applyFill="1" applyAlignment="1">
      <alignment horizontal="left" vertical="center" wrapText="1" readingOrder="1"/>
    </xf>
    <xf numFmtId="0" fontId="10" fillId="3" borderId="0" xfId="0" applyFont="1" applyFill="1" applyAlignment="1">
      <alignment horizontal="right" vertical="center" wrapText="1" readingOrder="1"/>
    </xf>
    <xf numFmtId="0" fontId="0" fillId="2" borderId="0" xfId="0" applyFill="1"/>
    <xf numFmtId="0" fontId="0" fillId="2" borderId="0" xfId="0" applyFill="1" applyBorder="1" applyAlignment="1">
      <alignment horizontal="center"/>
    </xf>
    <xf numFmtId="0" fontId="2" fillId="2" borderId="0" xfId="0" applyFont="1" applyFill="1" applyAlignment="1">
      <alignment horizontal="left" wrapText="1" readingOrder="1"/>
    </xf>
    <xf numFmtId="0" fontId="3" fillId="2" borderId="0" xfId="0" applyFont="1" applyFill="1" applyAlignment="1">
      <alignment horizontal="left" wrapText="1" readingOrder="1"/>
    </xf>
    <xf numFmtId="0" fontId="3" fillId="2" borderId="2" xfId="0" applyFont="1" applyFill="1" applyBorder="1" applyAlignment="1">
      <alignment horizontal="left" wrapText="1" readingOrder="1"/>
    </xf>
    <xf numFmtId="0" fontId="2" fillId="2" borderId="1" xfId="0" applyFont="1" applyFill="1" applyBorder="1" applyAlignment="1">
      <alignment horizontal="left" wrapText="1" readingOrder="1"/>
    </xf>
    <xf numFmtId="0" fontId="11" fillId="2" borderId="2" xfId="0" applyFont="1" applyFill="1" applyBorder="1" applyAlignment="1">
      <alignment horizontal="left" vertical="center" wrapText="1" readingOrder="1"/>
    </xf>
    <xf numFmtId="0" fontId="6" fillId="2" borderId="2" xfId="0" applyFont="1" applyFill="1" applyBorder="1" applyAlignment="1">
      <alignment horizontal="right" vertical="center" wrapText="1"/>
    </xf>
    <xf numFmtId="0" fontId="11" fillId="2" borderId="0" xfId="0" applyFont="1" applyFill="1" applyAlignment="1">
      <alignment horizontal="left" vertical="center" wrapText="1" readingOrder="1"/>
    </xf>
    <xf numFmtId="164" fontId="14" fillId="2" borderId="0" xfId="1" applyNumberFormat="1" applyFont="1" applyFill="1" applyAlignment="1">
      <alignment horizontal="right" vertical="center" wrapText="1" readingOrder="1"/>
    </xf>
    <xf numFmtId="0" fontId="11" fillId="2" borderId="0" xfId="0" applyFont="1" applyFill="1" applyAlignment="1">
      <alignment horizontal="right" vertical="center" wrapText="1" readingOrder="1"/>
    </xf>
    <xf numFmtId="0" fontId="11" fillId="2" borderId="3" xfId="0" applyFont="1" applyFill="1" applyBorder="1" applyAlignment="1">
      <alignment horizontal="left" vertical="center" wrapText="1" readingOrder="1"/>
    </xf>
    <xf numFmtId="0" fontId="6" fillId="2" borderId="3" xfId="0" applyFont="1" applyFill="1" applyBorder="1" applyAlignment="1">
      <alignment horizontal="right" vertical="center" wrapText="1"/>
    </xf>
    <xf numFmtId="0" fontId="11"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xf>
    <xf numFmtId="0" fontId="12" fillId="0" borderId="1" xfId="0" applyFont="1" applyBorder="1" applyAlignment="1">
      <alignment horizontal="left" vertical="center" wrapText="1" readingOrder="1"/>
    </xf>
    <xf numFmtId="0" fontId="6" fillId="2" borderId="1" xfId="0" applyFont="1" applyFill="1" applyBorder="1" applyAlignment="1">
      <alignment horizontal="right" vertical="center" wrapText="1"/>
    </xf>
    <xf numFmtId="0" fontId="8" fillId="2" borderId="0" xfId="0" applyFont="1" applyFill="1"/>
    <xf numFmtId="0" fontId="8" fillId="2" borderId="0" xfId="0" applyFont="1" applyFill="1" applyAlignment="1">
      <alignment horizontal="left"/>
    </xf>
    <xf numFmtId="0" fontId="16" fillId="2" borderId="0" xfId="0" applyFont="1" applyFill="1"/>
    <xf numFmtId="0" fontId="11" fillId="2" borderId="0" xfId="0" applyFont="1" applyFill="1" applyAlignment="1">
      <alignment horizontal="left" vertical="center" readingOrder="1"/>
    </xf>
    <xf numFmtId="0" fontId="2" fillId="2" borderId="2" xfId="0" applyFont="1" applyFill="1" applyBorder="1" applyAlignment="1">
      <alignment horizontal="left" wrapText="1" readingOrder="1"/>
    </xf>
    <xf numFmtId="0" fontId="7" fillId="2" borderId="0" xfId="0" applyFont="1" applyFill="1" applyAlignment="1">
      <alignment horizontal="left" vertical="center" readingOrder="1"/>
    </xf>
    <xf numFmtId="0" fontId="16" fillId="2" borderId="0" xfId="0" applyFont="1" applyFill="1" applyAlignment="1">
      <alignment vertical="center"/>
    </xf>
    <xf numFmtId="0" fontId="24" fillId="2" borderId="0" xfId="0" applyFont="1" applyFill="1" applyAlignment="1">
      <alignment horizontal="left" wrapText="1" readingOrder="1"/>
    </xf>
    <xf numFmtId="0" fontId="0" fillId="2" borderId="1" xfId="0" applyFill="1" applyBorder="1"/>
    <xf numFmtId="170" fontId="5"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5" fontId="5" fillId="2" borderId="0" xfId="0" applyNumberFormat="1" applyFont="1" applyFill="1" applyBorder="1" applyAlignment="1">
      <alignment horizontal="right" vertical="center"/>
    </xf>
    <xf numFmtId="166" fontId="4" fillId="2" borderId="1" xfId="0" applyNumberFormat="1" applyFont="1" applyFill="1" applyBorder="1" applyAlignment="1">
      <alignment horizontal="right" vertical="center"/>
    </xf>
    <xf numFmtId="3" fontId="4" fillId="2" borderId="1" xfId="0" applyNumberFormat="1" applyFont="1" applyFill="1" applyBorder="1" applyAlignment="1">
      <alignment horizontal="right" wrapText="1" readingOrder="1"/>
    </xf>
    <xf numFmtId="172" fontId="5" fillId="2" borderId="0" xfId="0" applyNumberFormat="1" applyFont="1" applyFill="1" applyBorder="1" applyAlignment="1">
      <alignment horizontal="right" vertical="center"/>
    </xf>
    <xf numFmtId="169" fontId="5" fillId="2" borderId="0" xfId="0" applyNumberFormat="1" applyFont="1" applyFill="1" applyBorder="1" applyAlignment="1">
      <alignment horizontal="right" vertical="center"/>
    </xf>
    <xf numFmtId="0" fontId="6" fillId="2" borderId="0" xfId="0" applyFont="1" applyFill="1" applyAlignment="1">
      <alignment horizontal="right" wrapText="1"/>
    </xf>
    <xf numFmtId="0" fontId="6" fillId="2" borderId="2" xfId="0" applyFont="1" applyFill="1" applyBorder="1" applyAlignment="1">
      <alignment horizontal="right" wrapText="1"/>
    </xf>
    <xf numFmtId="0" fontId="6" fillId="2" borderId="1" xfId="0" applyFont="1" applyFill="1" applyBorder="1" applyAlignment="1">
      <alignment horizontal="right" wrapText="1"/>
    </xf>
    <xf numFmtId="173" fontId="5" fillId="2" borderId="0" xfId="0" applyNumberFormat="1" applyFont="1" applyFill="1" applyBorder="1" applyAlignment="1">
      <alignment horizontal="right" vertical="center"/>
    </xf>
    <xf numFmtId="166" fontId="14" fillId="2" borderId="0" xfId="0" applyNumberFormat="1" applyFont="1" applyFill="1" applyBorder="1" applyAlignment="1">
      <alignment horizontal="right" vertical="center"/>
    </xf>
    <xf numFmtId="173" fontId="14" fillId="2" borderId="0" xfId="0" applyNumberFormat="1" applyFont="1" applyFill="1" applyBorder="1" applyAlignment="1">
      <alignment horizontal="right" vertical="center"/>
    </xf>
    <xf numFmtId="166" fontId="17" fillId="2" borderId="1" xfId="0" applyNumberFormat="1" applyFont="1" applyFill="1" applyBorder="1" applyAlignment="1">
      <alignment horizontal="right" vertical="center"/>
    </xf>
    <xf numFmtId="172" fontId="14" fillId="2" borderId="0" xfId="0" applyNumberFormat="1" applyFont="1" applyFill="1" applyBorder="1" applyAlignment="1">
      <alignment horizontal="right" vertical="center"/>
    </xf>
    <xf numFmtId="172" fontId="17" fillId="2" borderId="1" xfId="0" applyNumberFormat="1" applyFont="1" applyFill="1" applyBorder="1" applyAlignment="1">
      <alignment horizontal="right" vertical="center"/>
    </xf>
    <xf numFmtId="173" fontId="4" fillId="2" borderId="1" xfId="0" applyNumberFormat="1" applyFont="1" applyFill="1" applyBorder="1" applyAlignment="1">
      <alignment horizontal="right" vertical="center"/>
    </xf>
    <xf numFmtId="175" fontId="5" fillId="2" borderId="0" xfId="0" applyNumberFormat="1" applyFont="1" applyFill="1" applyBorder="1" applyAlignment="1">
      <alignment horizontal="right" vertical="center"/>
    </xf>
    <xf numFmtId="171" fontId="14" fillId="2" borderId="0" xfId="0" applyNumberFormat="1" applyFont="1" applyFill="1" applyBorder="1" applyAlignment="1">
      <alignment horizontal="right" vertical="center"/>
    </xf>
    <xf numFmtId="174" fontId="14" fillId="2" borderId="0" xfId="0" applyNumberFormat="1" applyFont="1" applyFill="1" applyBorder="1" applyAlignment="1">
      <alignment horizontal="right" vertical="center"/>
    </xf>
    <xf numFmtId="165" fontId="14" fillId="2" borderId="0" xfId="0" applyNumberFormat="1" applyFont="1" applyFill="1" applyBorder="1" applyAlignment="1">
      <alignment horizontal="right" vertical="center"/>
    </xf>
    <xf numFmtId="164" fontId="14" fillId="2" borderId="1" xfId="1" applyNumberFormat="1" applyFont="1" applyFill="1" applyBorder="1" applyAlignment="1">
      <alignment horizontal="right" vertical="center" wrapText="1" readingOrder="1"/>
    </xf>
    <xf numFmtId="164" fontId="12" fillId="2" borderId="1" xfId="0" applyNumberFormat="1" applyFont="1" applyFill="1" applyBorder="1" applyAlignment="1">
      <alignment horizontal="right" vertical="center" wrapText="1" readingOrder="1"/>
    </xf>
    <xf numFmtId="171" fontId="4" fillId="2" borderId="1" xfId="0" applyNumberFormat="1" applyFont="1" applyFill="1" applyBorder="1" applyAlignment="1">
      <alignment horizontal="right" vertical="center"/>
    </xf>
    <xf numFmtId="0" fontId="25" fillId="2" borderId="0" xfId="0" applyFont="1" applyFill="1" applyAlignment="1">
      <alignment horizontal="right" vertical="center" wrapText="1" readingOrder="1"/>
    </xf>
    <xf numFmtId="9" fontId="25" fillId="2" borderId="0" xfId="0" applyNumberFormat="1" applyFont="1" applyFill="1" applyAlignment="1">
      <alignment horizontal="right" vertical="center" wrapText="1" readingOrder="1"/>
    </xf>
    <xf numFmtId="171" fontId="5" fillId="2" borderId="0" xfId="0" applyNumberFormat="1" applyFont="1" applyFill="1" applyBorder="1" applyAlignment="1">
      <alignment horizontal="right" vertical="center"/>
    </xf>
    <xf numFmtId="168" fontId="5" fillId="2" borderId="0" xfId="0" applyNumberFormat="1" applyFont="1" applyFill="1" applyBorder="1" applyAlignment="1">
      <alignment horizontal="right" vertical="center"/>
    </xf>
    <xf numFmtId="167" fontId="4" fillId="2" borderId="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9" fontId="16" fillId="2" borderId="0" xfId="2" applyFont="1" applyFill="1"/>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24" xfId="0" applyFont="1" applyFill="1" applyBorder="1" applyAlignment="1">
      <alignment horizontal="left" vertical="center"/>
    </xf>
    <xf numFmtId="0" fontId="10" fillId="3" borderId="0" xfId="0" applyFont="1" applyFill="1" applyAlignment="1">
      <alignment horizontal="right" vertical="center" wrapText="1" readingOrder="1"/>
    </xf>
    <xf numFmtId="0" fontId="18" fillId="2" borderId="0" xfId="0" applyFont="1" applyFill="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16" xfId="0" applyFont="1" applyFill="1" applyBorder="1" applyAlignment="1">
      <alignment horizontal="left" vertical="center"/>
    </xf>
    <xf numFmtId="0" fontId="10" fillId="3" borderId="0" xfId="0" applyFont="1" applyFill="1" applyAlignment="1">
      <alignment horizontal="left" vertical="center" wrapText="1" readingOrder="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495300</xdr:colOff>
      <xdr:row>3</xdr:row>
      <xdr:rowOff>30480</xdr:rowOff>
    </xdr:to>
    <xdr:pic>
      <xdr:nvPicPr>
        <xdr:cNvPr id="2" name="Picture 1" descr="Description: LogoPPT">
          <a:extLst>
            <a:ext uri="{FF2B5EF4-FFF2-40B4-BE49-F238E27FC236}">
              <a16:creationId xmlns:a16="http://schemas.microsoft.com/office/drawing/2014/main" id="{ADE6C764-A1B5-4754-BBDA-58E501CEF1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051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114300</xdr:colOff>
      <xdr:row>3</xdr:row>
      <xdr:rowOff>57785</xdr:rowOff>
    </xdr:to>
    <xdr:pic>
      <xdr:nvPicPr>
        <xdr:cNvPr id="4" name="Picture 3" descr="Description: LogoPPT">
          <a:extLst>
            <a:ext uri="{FF2B5EF4-FFF2-40B4-BE49-F238E27FC236}">
              <a16:creationId xmlns:a16="http://schemas.microsoft.com/office/drawing/2014/main" id="{82A6E7D3-AF19-4DD3-AF3B-2F2DF015C0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419350" cy="6051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69850</xdr:rowOff>
    </xdr:from>
    <xdr:to>
      <xdr:col>2</xdr:col>
      <xdr:colOff>1962150</xdr:colOff>
      <xdr:row>3</xdr:row>
      <xdr:rowOff>96520</xdr:rowOff>
    </xdr:to>
    <xdr:pic>
      <xdr:nvPicPr>
        <xdr:cNvPr id="2" name="Picture 1" descr="Description: LogoPPT">
          <a:extLst>
            <a:ext uri="{FF2B5EF4-FFF2-40B4-BE49-F238E27FC236}">
              <a16:creationId xmlns:a16="http://schemas.microsoft.com/office/drawing/2014/main" id="{4A0B63C9-C610-470D-A5A5-A6B955E5EC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850"/>
          <a:ext cx="2444750" cy="5829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25"/>
  <sheetViews>
    <sheetView workbookViewId="0">
      <selection activeCell="K30" sqref="K30"/>
    </sheetView>
  </sheetViews>
  <sheetFormatPr defaultColWidth="9.21875" defaultRowHeight="14.4" x14ac:dyDescent="0.3"/>
  <cols>
    <col min="1" max="1" width="1.44140625" style="3" customWidth="1"/>
    <col min="2" max="16384" width="9.21875" style="3"/>
  </cols>
  <sheetData>
    <row r="4" spans="2:23" ht="15" thickBot="1" x14ac:dyDescent="0.35"/>
    <row r="5" spans="2:23" ht="15" thickTop="1" x14ac:dyDescent="0.3">
      <c r="B5" s="60" t="s">
        <v>67</v>
      </c>
      <c r="C5" s="61"/>
      <c r="D5" s="61"/>
      <c r="E5" s="61"/>
      <c r="F5" s="61"/>
      <c r="G5" s="61"/>
      <c r="H5" s="61"/>
      <c r="I5" s="61"/>
      <c r="J5" s="61"/>
      <c r="K5" s="61"/>
      <c r="L5" s="61"/>
      <c r="M5" s="61"/>
      <c r="N5" s="61"/>
      <c r="O5" s="61"/>
      <c r="P5" s="61"/>
      <c r="Q5" s="61"/>
      <c r="R5" s="61"/>
      <c r="S5" s="61"/>
      <c r="T5" s="61"/>
      <c r="U5" s="61"/>
      <c r="V5" s="61"/>
      <c r="W5" s="62"/>
    </row>
    <row r="6" spans="2:23" x14ac:dyDescent="0.3">
      <c r="B6" s="63"/>
      <c r="C6" s="64"/>
      <c r="D6" s="64"/>
      <c r="E6" s="64"/>
      <c r="F6" s="64"/>
      <c r="G6" s="64"/>
      <c r="H6" s="64"/>
      <c r="I6" s="64"/>
      <c r="J6" s="64"/>
      <c r="K6" s="64"/>
      <c r="L6" s="64"/>
      <c r="M6" s="64"/>
      <c r="N6" s="64"/>
      <c r="O6" s="64"/>
      <c r="P6" s="64"/>
      <c r="Q6" s="64"/>
      <c r="R6" s="64"/>
      <c r="S6" s="64"/>
      <c r="T6" s="64"/>
      <c r="U6" s="64"/>
      <c r="V6" s="64"/>
      <c r="W6" s="65"/>
    </row>
    <row r="7" spans="2:23" x14ac:dyDescent="0.3">
      <c r="B7" s="63"/>
      <c r="C7" s="64"/>
      <c r="D7" s="64"/>
      <c r="E7" s="64"/>
      <c r="F7" s="64"/>
      <c r="G7" s="64"/>
      <c r="H7" s="64"/>
      <c r="I7" s="64"/>
      <c r="J7" s="64"/>
      <c r="K7" s="64"/>
      <c r="L7" s="64"/>
      <c r="M7" s="64"/>
      <c r="N7" s="64"/>
      <c r="O7" s="64"/>
      <c r="P7" s="64"/>
      <c r="Q7" s="64"/>
      <c r="R7" s="64"/>
      <c r="S7" s="64"/>
      <c r="T7" s="64"/>
      <c r="U7" s="64"/>
      <c r="V7" s="64"/>
      <c r="W7" s="65"/>
    </row>
    <row r="8" spans="2:23" x14ac:dyDescent="0.3">
      <c r="B8" s="63"/>
      <c r="C8" s="64"/>
      <c r="D8" s="64"/>
      <c r="E8" s="64"/>
      <c r="F8" s="64"/>
      <c r="G8" s="64"/>
      <c r="H8" s="64"/>
      <c r="I8" s="64"/>
      <c r="J8" s="64"/>
      <c r="K8" s="64"/>
      <c r="L8" s="64"/>
      <c r="M8" s="64"/>
      <c r="N8" s="64"/>
      <c r="O8" s="64"/>
      <c r="P8" s="64"/>
      <c r="Q8" s="64"/>
      <c r="R8" s="64"/>
      <c r="S8" s="64"/>
      <c r="T8" s="64"/>
      <c r="U8" s="64"/>
      <c r="V8" s="64"/>
      <c r="W8" s="65"/>
    </row>
    <row r="9" spans="2:23" x14ac:dyDescent="0.3">
      <c r="B9" s="63"/>
      <c r="C9" s="64"/>
      <c r="D9" s="64"/>
      <c r="E9" s="64"/>
      <c r="F9" s="64"/>
      <c r="G9" s="64"/>
      <c r="H9" s="64"/>
      <c r="I9" s="64"/>
      <c r="J9" s="64"/>
      <c r="K9" s="64"/>
      <c r="L9" s="64"/>
      <c r="M9" s="64"/>
      <c r="N9" s="64"/>
      <c r="O9" s="64"/>
      <c r="P9" s="64"/>
      <c r="Q9" s="64"/>
      <c r="R9" s="64"/>
      <c r="S9" s="64"/>
      <c r="T9" s="64"/>
      <c r="U9" s="64"/>
      <c r="V9" s="64"/>
      <c r="W9" s="65"/>
    </row>
    <row r="10" spans="2:23" x14ac:dyDescent="0.3">
      <c r="B10" s="63"/>
      <c r="C10" s="64"/>
      <c r="D10" s="64"/>
      <c r="E10" s="64"/>
      <c r="F10" s="64"/>
      <c r="G10" s="64"/>
      <c r="H10" s="64"/>
      <c r="I10" s="64"/>
      <c r="J10" s="64"/>
      <c r="K10" s="64"/>
      <c r="L10" s="64"/>
      <c r="M10" s="64"/>
      <c r="N10" s="64"/>
      <c r="O10" s="64"/>
      <c r="P10" s="64"/>
      <c r="Q10" s="64"/>
      <c r="R10" s="64"/>
      <c r="S10" s="64"/>
      <c r="T10" s="64"/>
      <c r="U10" s="64"/>
      <c r="V10" s="64"/>
      <c r="W10" s="65"/>
    </row>
    <row r="11" spans="2:23" x14ac:dyDescent="0.3">
      <c r="B11" s="63"/>
      <c r="C11" s="64"/>
      <c r="D11" s="64"/>
      <c r="E11" s="64"/>
      <c r="F11" s="64"/>
      <c r="G11" s="64"/>
      <c r="H11" s="64"/>
      <c r="I11" s="64"/>
      <c r="J11" s="64"/>
      <c r="K11" s="64"/>
      <c r="L11" s="64"/>
      <c r="M11" s="64"/>
      <c r="N11" s="64"/>
      <c r="O11" s="64"/>
      <c r="P11" s="64"/>
      <c r="Q11" s="64"/>
      <c r="R11" s="64"/>
      <c r="S11" s="64"/>
      <c r="T11" s="64"/>
      <c r="U11" s="64"/>
      <c r="V11" s="64"/>
      <c r="W11" s="65"/>
    </row>
    <row r="12" spans="2:23" x14ac:dyDescent="0.3">
      <c r="B12" s="63"/>
      <c r="C12" s="64"/>
      <c r="D12" s="64"/>
      <c r="E12" s="64"/>
      <c r="F12" s="64"/>
      <c r="G12" s="64"/>
      <c r="H12" s="64"/>
      <c r="I12" s="64"/>
      <c r="J12" s="64"/>
      <c r="K12" s="64"/>
      <c r="L12" s="64"/>
      <c r="M12" s="64"/>
      <c r="N12" s="64"/>
      <c r="O12" s="64"/>
      <c r="P12" s="64"/>
      <c r="Q12" s="64"/>
      <c r="R12" s="64"/>
      <c r="S12" s="64"/>
      <c r="T12" s="64"/>
      <c r="U12" s="64"/>
      <c r="V12" s="64"/>
      <c r="W12" s="65"/>
    </row>
    <row r="13" spans="2:23" x14ac:dyDescent="0.3">
      <c r="B13" s="63"/>
      <c r="C13" s="64"/>
      <c r="D13" s="64"/>
      <c r="E13" s="64"/>
      <c r="F13" s="64"/>
      <c r="G13" s="64"/>
      <c r="H13" s="64"/>
      <c r="I13" s="64"/>
      <c r="J13" s="64"/>
      <c r="K13" s="64"/>
      <c r="L13" s="64"/>
      <c r="M13" s="64"/>
      <c r="N13" s="64"/>
      <c r="O13" s="64"/>
      <c r="P13" s="64"/>
      <c r="Q13" s="64"/>
      <c r="R13" s="64"/>
      <c r="S13" s="64"/>
      <c r="T13" s="64"/>
      <c r="U13" s="64"/>
      <c r="V13" s="64"/>
      <c r="W13" s="65"/>
    </row>
    <row r="14" spans="2:23" x14ac:dyDescent="0.3">
      <c r="B14" s="63"/>
      <c r="C14" s="64"/>
      <c r="D14" s="64"/>
      <c r="E14" s="64"/>
      <c r="F14" s="64"/>
      <c r="G14" s="64"/>
      <c r="H14" s="64"/>
      <c r="I14" s="64"/>
      <c r="J14" s="64"/>
      <c r="K14" s="64"/>
      <c r="L14" s="64"/>
      <c r="M14" s="64"/>
      <c r="N14" s="64"/>
      <c r="O14" s="64"/>
      <c r="P14" s="64"/>
      <c r="Q14" s="64"/>
      <c r="R14" s="64"/>
      <c r="S14" s="64"/>
      <c r="T14" s="64"/>
      <c r="U14" s="64"/>
      <c r="V14" s="64"/>
      <c r="W14" s="65"/>
    </row>
    <row r="15" spans="2:23" x14ac:dyDescent="0.3">
      <c r="B15" s="63"/>
      <c r="C15" s="64"/>
      <c r="D15" s="64"/>
      <c r="E15" s="64"/>
      <c r="F15" s="64"/>
      <c r="G15" s="64"/>
      <c r="H15" s="64"/>
      <c r="I15" s="64"/>
      <c r="J15" s="64"/>
      <c r="K15" s="64"/>
      <c r="L15" s="64"/>
      <c r="M15" s="64"/>
      <c r="N15" s="64"/>
      <c r="O15" s="64"/>
      <c r="P15" s="64"/>
      <c r="Q15" s="64"/>
      <c r="R15" s="64"/>
      <c r="S15" s="64"/>
      <c r="T15" s="64"/>
      <c r="U15" s="64"/>
      <c r="V15" s="64"/>
      <c r="W15" s="65"/>
    </row>
    <row r="16" spans="2:23" x14ac:dyDescent="0.3">
      <c r="B16" s="63"/>
      <c r="C16" s="64"/>
      <c r="D16" s="64"/>
      <c r="E16" s="64"/>
      <c r="F16" s="64"/>
      <c r="G16" s="64"/>
      <c r="H16" s="64"/>
      <c r="I16" s="64"/>
      <c r="J16" s="64"/>
      <c r="K16" s="64"/>
      <c r="L16" s="64"/>
      <c r="M16" s="64"/>
      <c r="N16" s="64"/>
      <c r="O16" s="64"/>
      <c r="P16" s="64"/>
      <c r="Q16" s="64"/>
      <c r="R16" s="64"/>
      <c r="S16" s="64"/>
      <c r="T16" s="64"/>
      <c r="U16" s="64"/>
      <c r="V16" s="64"/>
      <c r="W16" s="65"/>
    </row>
    <row r="17" spans="2:23" x14ac:dyDescent="0.3">
      <c r="B17" s="63"/>
      <c r="C17" s="64"/>
      <c r="D17" s="64"/>
      <c r="E17" s="64"/>
      <c r="F17" s="64"/>
      <c r="G17" s="64"/>
      <c r="H17" s="64"/>
      <c r="I17" s="64"/>
      <c r="J17" s="64"/>
      <c r="K17" s="64"/>
      <c r="L17" s="64"/>
      <c r="M17" s="64"/>
      <c r="N17" s="64"/>
      <c r="O17" s="64"/>
      <c r="P17" s="64"/>
      <c r="Q17" s="64"/>
      <c r="R17" s="64"/>
      <c r="S17" s="64"/>
      <c r="T17" s="64"/>
      <c r="U17" s="64"/>
      <c r="V17" s="64"/>
      <c r="W17" s="65"/>
    </row>
    <row r="18" spans="2:23" x14ac:dyDescent="0.3">
      <c r="B18" s="63"/>
      <c r="C18" s="64"/>
      <c r="D18" s="64"/>
      <c r="E18" s="64"/>
      <c r="F18" s="64"/>
      <c r="G18" s="64"/>
      <c r="H18" s="64"/>
      <c r="I18" s="64"/>
      <c r="J18" s="64"/>
      <c r="K18" s="64"/>
      <c r="L18" s="64"/>
      <c r="M18" s="64"/>
      <c r="N18" s="64"/>
      <c r="O18" s="64"/>
      <c r="P18" s="64"/>
      <c r="Q18" s="64"/>
      <c r="R18" s="64"/>
      <c r="S18" s="64"/>
      <c r="T18" s="64"/>
      <c r="U18" s="64"/>
      <c r="V18" s="64"/>
      <c r="W18" s="65"/>
    </row>
    <row r="19" spans="2:23" x14ac:dyDescent="0.3">
      <c r="B19" s="63"/>
      <c r="C19" s="64"/>
      <c r="D19" s="64"/>
      <c r="E19" s="64"/>
      <c r="F19" s="64"/>
      <c r="G19" s="64"/>
      <c r="H19" s="64"/>
      <c r="I19" s="64"/>
      <c r="J19" s="64"/>
      <c r="K19" s="64"/>
      <c r="L19" s="64"/>
      <c r="M19" s="64"/>
      <c r="N19" s="64"/>
      <c r="O19" s="64"/>
      <c r="P19" s="64"/>
      <c r="Q19" s="64"/>
      <c r="R19" s="64"/>
      <c r="S19" s="64"/>
      <c r="T19" s="64"/>
      <c r="U19" s="64"/>
      <c r="V19" s="64"/>
      <c r="W19" s="65"/>
    </row>
    <row r="20" spans="2:23" x14ac:dyDescent="0.3">
      <c r="B20" s="63"/>
      <c r="C20" s="64"/>
      <c r="D20" s="64"/>
      <c r="E20" s="64"/>
      <c r="F20" s="64"/>
      <c r="G20" s="64"/>
      <c r="H20" s="64"/>
      <c r="I20" s="64"/>
      <c r="J20" s="64"/>
      <c r="K20" s="64"/>
      <c r="L20" s="64"/>
      <c r="M20" s="64"/>
      <c r="N20" s="64"/>
      <c r="O20" s="64"/>
      <c r="P20" s="64"/>
      <c r="Q20" s="64"/>
      <c r="R20" s="64"/>
      <c r="S20" s="64"/>
      <c r="T20" s="64"/>
      <c r="U20" s="64"/>
      <c r="V20" s="64"/>
      <c r="W20" s="65"/>
    </row>
    <row r="21" spans="2:23" x14ac:dyDescent="0.3">
      <c r="B21" s="63"/>
      <c r="C21" s="64"/>
      <c r="D21" s="64"/>
      <c r="E21" s="64"/>
      <c r="F21" s="64"/>
      <c r="G21" s="64"/>
      <c r="H21" s="64"/>
      <c r="I21" s="64"/>
      <c r="J21" s="64"/>
      <c r="K21" s="64"/>
      <c r="L21" s="64"/>
      <c r="M21" s="64"/>
      <c r="N21" s="64"/>
      <c r="O21" s="64"/>
      <c r="P21" s="64"/>
      <c r="Q21" s="64"/>
      <c r="R21" s="64"/>
      <c r="S21" s="64"/>
      <c r="T21" s="64"/>
      <c r="U21" s="64"/>
      <c r="V21" s="64"/>
      <c r="W21" s="65"/>
    </row>
    <row r="22" spans="2:23" x14ac:dyDescent="0.3">
      <c r="B22" s="63"/>
      <c r="C22" s="64"/>
      <c r="D22" s="64"/>
      <c r="E22" s="64"/>
      <c r="F22" s="64"/>
      <c r="G22" s="64"/>
      <c r="H22" s="64"/>
      <c r="I22" s="64"/>
      <c r="J22" s="64"/>
      <c r="K22" s="64"/>
      <c r="L22" s="64"/>
      <c r="M22" s="64"/>
      <c r="N22" s="64"/>
      <c r="O22" s="64"/>
      <c r="P22" s="64"/>
      <c r="Q22" s="64"/>
      <c r="R22" s="64"/>
      <c r="S22" s="64"/>
      <c r="T22" s="64"/>
      <c r="U22" s="64"/>
      <c r="V22" s="64"/>
      <c r="W22" s="65"/>
    </row>
    <row r="23" spans="2:23" x14ac:dyDescent="0.3">
      <c r="B23" s="63"/>
      <c r="C23" s="64"/>
      <c r="D23" s="64"/>
      <c r="E23" s="64"/>
      <c r="F23" s="64"/>
      <c r="G23" s="64"/>
      <c r="H23" s="64"/>
      <c r="I23" s="64"/>
      <c r="J23" s="64"/>
      <c r="K23" s="64"/>
      <c r="L23" s="64"/>
      <c r="M23" s="64"/>
      <c r="N23" s="64"/>
      <c r="O23" s="64"/>
      <c r="P23" s="64"/>
      <c r="Q23" s="64"/>
      <c r="R23" s="64"/>
      <c r="S23" s="64"/>
      <c r="T23" s="64"/>
      <c r="U23" s="64"/>
      <c r="V23" s="64"/>
      <c r="W23" s="65"/>
    </row>
    <row r="24" spans="2:23" ht="15" thickBot="1" x14ac:dyDescent="0.35">
      <c r="B24" s="66"/>
      <c r="C24" s="67"/>
      <c r="D24" s="67"/>
      <c r="E24" s="67"/>
      <c r="F24" s="67"/>
      <c r="G24" s="67"/>
      <c r="H24" s="67"/>
      <c r="I24" s="67"/>
      <c r="J24" s="67"/>
      <c r="K24" s="67"/>
      <c r="L24" s="67"/>
      <c r="M24" s="67"/>
      <c r="N24" s="67"/>
      <c r="O24" s="67"/>
      <c r="P24" s="67"/>
      <c r="Q24" s="67"/>
      <c r="R24" s="67"/>
      <c r="S24" s="67"/>
      <c r="T24" s="67"/>
      <c r="U24" s="67"/>
      <c r="V24" s="67"/>
      <c r="W24" s="68"/>
    </row>
    <row r="25" spans="2:23" ht="15" thickTop="1" x14ac:dyDescent="0.3"/>
  </sheetData>
  <mergeCells count="1">
    <mergeCell ref="B5:W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L61"/>
  <sheetViews>
    <sheetView tabSelected="1" workbookViewId="0">
      <selection activeCell="D57" sqref="D57"/>
    </sheetView>
  </sheetViews>
  <sheetFormatPr defaultColWidth="9.21875" defaultRowHeight="14.4" x14ac:dyDescent="0.3"/>
  <cols>
    <col min="1" max="1" width="1.44140625" style="3" customWidth="1"/>
    <col min="2" max="2" width="33.21875" style="3" customWidth="1"/>
    <col min="3" max="12" width="11.77734375" style="3" customWidth="1"/>
    <col min="13" max="16384" width="9.21875" style="3"/>
  </cols>
  <sheetData>
    <row r="1" spans="2:12" x14ac:dyDescent="0.3">
      <c r="D1" s="76" t="s">
        <v>70</v>
      </c>
      <c r="E1" s="76"/>
      <c r="F1" s="76"/>
      <c r="G1" s="76"/>
      <c r="H1" s="76"/>
      <c r="I1" s="76"/>
      <c r="J1" s="76"/>
      <c r="K1" s="76"/>
      <c r="L1" s="76"/>
    </row>
    <row r="2" spans="2:12" x14ac:dyDescent="0.3">
      <c r="D2" s="76"/>
      <c r="E2" s="76"/>
      <c r="F2" s="76"/>
      <c r="G2" s="76"/>
      <c r="H2" s="76"/>
      <c r="I2" s="76"/>
      <c r="J2" s="76"/>
      <c r="K2" s="76"/>
      <c r="L2" s="76"/>
    </row>
    <row r="3" spans="2:12" x14ac:dyDescent="0.3">
      <c r="D3" s="76"/>
      <c r="E3" s="76"/>
      <c r="F3" s="76"/>
      <c r="G3" s="76"/>
      <c r="H3" s="76"/>
      <c r="I3" s="76"/>
      <c r="J3" s="76"/>
      <c r="K3" s="76"/>
      <c r="L3" s="76"/>
    </row>
    <row r="5" spans="2:12" ht="24" x14ac:dyDescent="0.3">
      <c r="B5" s="2"/>
      <c r="C5" s="2" t="s">
        <v>0</v>
      </c>
      <c r="D5" s="2" t="s">
        <v>1</v>
      </c>
      <c r="E5" s="2" t="s">
        <v>2</v>
      </c>
      <c r="F5" s="2" t="s">
        <v>3</v>
      </c>
      <c r="G5" s="2" t="s">
        <v>4</v>
      </c>
      <c r="H5" s="2" t="s">
        <v>5</v>
      </c>
      <c r="I5" s="2" t="s">
        <v>6</v>
      </c>
      <c r="J5" s="2" t="s">
        <v>7</v>
      </c>
      <c r="K5" s="2" t="s">
        <v>46</v>
      </c>
      <c r="L5" s="2" t="s">
        <v>8</v>
      </c>
    </row>
    <row r="6" spans="2:12" ht="16.5" customHeight="1" x14ac:dyDescent="0.4">
      <c r="B6" s="5" t="s">
        <v>9</v>
      </c>
      <c r="C6" s="56">
        <v>21.4</v>
      </c>
      <c r="D6" s="29">
        <v>648.4</v>
      </c>
      <c r="E6" s="46">
        <f>'2020 Simplified earnings by BU'!E31</f>
        <v>1916</v>
      </c>
      <c r="F6" s="34">
        <v>39.799999999999997</v>
      </c>
      <c r="G6" s="34">
        <v>23.8</v>
      </c>
      <c r="H6" s="34">
        <f>E55</f>
        <v>16.887899999999998</v>
      </c>
      <c r="I6" s="34">
        <f>E59</f>
        <v>21.107199999999999</v>
      </c>
      <c r="J6" s="35">
        <v>43</v>
      </c>
      <c r="K6" s="36"/>
      <c r="L6" s="36"/>
    </row>
    <row r="7" spans="2:12" ht="15.75" customHeight="1" x14ac:dyDescent="0.4">
      <c r="B7" s="6" t="s">
        <v>10</v>
      </c>
      <c r="C7" s="31" t="s">
        <v>11</v>
      </c>
      <c r="D7" s="30">
        <f>ROUND(280*22.0452,0)</f>
        <v>6173</v>
      </c>
      <c r="E7" s="31" t="s">
        <v>11</v>
      </c>
      <c r="F7" s="30">
        <f>D39</f>
        <v>109</v>
      </c>
      <c r="G7" s="30">
        <f>E39</f>
        <v>120</v>
      </c>
      <c r="H7" s="30">
        <f>ROUND(D55,0)</f>
        <v>116</v>
      </c>
      <c r="I7" s="30">
        <f>ROUND(D59,0)</f>
        <v>61</v>
      </c>
      <c r="J7" s="30">
        <f>ROUND(625*22.0462,0)</f>
        <v>13779</v>
      </c>
      <c r="K7" s="36"/>
      <c r="L7" s="36"/>
    </row>
    <row r="8" spans="2:12" ht="18" customHeight="1" x14ac:dyDescent="0.4">
      <c r="B8" s="6" t="s">
        <v>12</v>
      </c>
      <c r="C8" s="31" t="s">
        <v>11</v>
      </c>
      <c r="D8" s="31" t="s">
        <v>11</v>
      </c>
      <c r="E8" s="31" t="s">
        <v>11</v>
      </c>
      <c r="F8" s="30">
        <f>D42+D43+D44</f>
        <v>12</v>
      </c>
      <c r="G8" s="30">
        <f>E43+E44</f>
        <v>6</v>
      </c>
      <c r="H8" s="39">
        <v>-10</v>
      </c>
      <c r="I8" s="39">
        <v>-6</v>
      </c>
      <c r="J8" s="39">
        <f>ROUND((563-625)*22.0452,0)</f>
        <v>-1367</v>
      </c>
      <c r="K8" s="36"/>
      <c r="L8" s="36"/>
    </row>
    <row r="9" spans="2:12" ht="18" customHeight="1" thickBot="1" x14ac:dyDescent="0.45">
      <c r="B9" s="7" t="s">
        <v>13</v>
      </c>
      <c r="C9" s="31" t="s">
        <v>11</v>
      </c>
      <c r="D9" s="30">
        <f>19*22.0452</f>
        <v>418.85880000000003</v>
      </c>
      <c r="E9" s="31" t="s">
        <v>11</v>
      </c>
      <c r="F9" s="39">
        <f>D40+D45</f>
        <v>-6</v>
      </c>
      <c r="G9" s="39">
        <f>E40+E41+E45</f>
        <v>-19</v>
      </c>
      <c r="H9" s="31" t="s">
        <v>11</v>
      </c>
      <c r="I9" s="31" t="s">
        <v>11</v>
      </c>
      <c r="J9" s="31" t="s">
        <v>11</v>
      </c>
      <c r="K9" s="37"/>
      <c r="L9" s="37"/>
    </row>
    <row r="10" spans="2:12" ht="18" customHeight="1" x14ac:dyDescent="0.4">
      <c r="B10" s="8" t="s">
        <v>14</v>
      </c>
      <c r="C10" s="57">
        <v>118</v>
      </c>
      <c r="D10" s="32">
        <f>SUM(D7:D9)</f>
        <v>6591.8588</v>
      </c>
      <c r="E10" s="52">
        <f>E32</f>
        <v>2151.8789144050102</v>
      </c>
      <c r="F10" s="32">
        <f>SUM(F7:F9)</f>
        <v>115</v>
      </c>
      <c r="G10" s="32">
        <f>SUM(G7:G9)</f>
        <v>107</v>
      </c>
      <c r="H10" s="32">
        <f>SUM(H7:H9)</f>
        <v>106</v>
      </c>
      <c r="I10" s="32">
        <f>SUM(I7:I9)</f>
        <v>55</v>
      </c>
      <c r="J10" s="32">
        <f>SUM(J7:J9)</f>
        <v>12412</v>
      </c>
      <c r="K10" s="38"/>
      <c r="L10" s="38"/>
    </row>
    <row r="11" spans="2:12" ht="18" customHeight="1" x14ac:dyDescent="0.4">
      <c r="B11" s="6" t="s">
        <v>15</v>
      </c>
      <c r="C11" s="58">
        <v>57</v>
      </c>
      <c r="D11" s="30">
        <f>113*22.0452</f>
        <v>2491.1076000000003</v>
      </c>
      <c r="E11" s="55">
        <v>713</v>
      </c>
      <c r="F11" s="30">
        <v>31</v>
      </c>
      <c r="G11" s="30">
        <v>21</v>
      </c>
      <c r="H11" s="30">
        <f>C55</f>
        <v>86</v>
      </c>
      <c r="I11" s="30">
        <f>C59</f>
        <v>38.214812954821099</v>
      </c>
      <c r="J11" s="30">
        <f>334*22.0452</f>
        <v>7363.0968000000003</v>
      </c>
      <c r="K11" s="36"/>
      <c r="L11" s="36"/>
    </row>
    <row r="12" spans="2:12" ht="18" customHeight="1" x14ac:dyDescent="0.4">
      <c r="B12" s="6" t="s">
        <v>33</v>
      </c>
      <c r="C12" s="58">
        <v>4</v>
      </c>
      <c r="D12" s="31">
        <v>0</v>
      </c>
      <c r="E12" s="55">
        <v>85</v>
      </c>
      <c r="F12" s="30">
        <v>5</v>
      </c>
      <c r="G12" s="30">
        <v>3</v>
      </c>
      <c r="H12" s="30">
        <v>10</v>
      </c>
      <c r="I12" s="30">
        <v>0.91</v>
      </c>
      <c r="J12" s="30">
        <v>72</v>
      </c>
      <c r="K12" s="36"/>
      <c r="L12" s="36"/>
    </row>
    <row r="13" spans="2:12" ht="20.25" customHeight="1" thickBot="1" x14ac:dyDescent="0.45">
      <c r="B13" s="7" t="s">
        <v>47</v>
      </c>
      <c r="C13" s="58">
        <v>19.95</v>
      </c>
      <c r="D13" s="30">
        <v>1226</v>
      </c>
      <c r="E13" s="55">
        <v>260.60000000000002</v>
      </c>
      <c r="F13" s="30">
        <v>11.1</v>
      </c>
      <c r="G13" s="30">
        <v>4.7300000000000004</v>
      </c>
      <c r="H13" s="30">
        <v>7.01</v>
      </c>
      <c r="I13" s="30">
        <v>18.5</v>
      </c>
      <c r="J13" s="30">
        <v>186.4</v>
      </c>
      <c r="K13" s="37"/>
      <c r="L13" s="37"/>
    </row>
    <row r="14" spans="2:12" ht="18" customHeight="1" x14ac:dyDescent="0.4">
      <c r="B14" s="8" t="s">
        <v>16</v>
      </c>
      <c r="C14" s="57">
        <f>C10-C11-C12-C13</f>
        <v>37.049999999999997</v>
      </c>
      <c r="D14" s="32">
        <f>D10-D11-D12-D13</f>
        <v>2874.7511999999997</v>
      </c>
      <c r="E14" s="52">
        <f>E10-E11-E12-E13</f>
        <v>1093.2789144050103</v>
      </c>
      <c r="F14" s="32">
        <f t="shared" ref="F14:J14" si="0">F10-F11-F12-F13</f>
        <v>67.900000000000006</v>
      </c>
      <c r="G14" s="32">
        <f t="shared" si="0"/>
        <v>78.27</v>
      </c>
      <c r="H14" s="45">
        <f>H10-H11-H12-H13</f>
        <v>2.99</v>
      </c>
      <c r="I14" s="45">
        <f>I10-I11-I12-I13</f>
        <v>-2.624812954821099</v>
      </c>
      <c r="J14" s="32">
        <f t="shared" si="0"/>
        <v>4790.5032000000001</v>
      </c>
      <c r="K14" s="38"/>
      <c r="L14" s="38"/>
    </row>
    <row r="15" spans="2:12" ht="16.5" customHeight="1" x14ac:dyDescent="0.3">
      <c r="B15" s="5" t="s">
        <v>41</v>
      </c>
      <c r="C15" s="31">
        <f>C14*Footnotes!B6</f>
        <v>337.15499999999997</v>
      </c>
      <c r="D15" s="31">
        <f>(D6*D14/1000)</f>
        <v>1863.9886780799998</v>
      </c>
      <c r="E15" s="31">
        <f>E14*E6/1000</f>
        <v>2094.7223999999997</v>
      </c>
      <c r="F15" s="31">
        <f>(F6*F14)</f>
        <v>2702.42</v>
      </c>
      <c r="G15" s="31">
        <f>(G6*G14)</f>
        <v>1862.826</v>
      </c>
      <c r="H15" s="31">
        <f>(H6*H14)</f>
        <v>50.494821000000002</v>
      </c>
      <c r="I15" s="31">
        <f>(I6*I14)</f>
        <v>-55.402451999999897</v>
      </c>
      <c r="J15" s="31">
        <f>(J6*J14)/1000</f>
        <v>205.99163760000002</v>
      </c>
      <c r="K15" s="31">
        <f>304+1-145</f>
        <v>160</v>
      </c>
      <c r="L15" s="31">
        <f>SUM(C15:K15)</f>
        <v>9222.1960846799993</v>
      </c>
    </row>
    <row r="16" spans="2:12" ht="18.75" customHeight="1" thickBot="1" x14ac:dyDescent="0.35">
      <c r="B16" s="24" t="s">
        <v>92</v>
      </c>
      <c r="C16" s="31">
        <v>80</v>
      </c>
      <c r="D16" s="31">
        <v>0</v>
      </c>
      <c r="E16" s="31">
        <v>460</v>
      </c>
      <c r="F16" s="31">
        <v>0</v>
      </c>
      <c r="G16" s="31">
        <v>0</v>
      </c>
      <c r="H16" s="31">
        <v>0</v>
      </c>
      <c r="I16" s="31">
        <v>40</v>
      </c>
      <c r="J16" s="31">
        <v>0</v>
      </c>
      <c r="K16" s="31">
        <v>0</v>
      </c>
      <c r="L16" s="31">
        <f>SUM(C16:K16)</f>
        <v>580</v>
      </c>
    </row>
    <row r="17" spans="2:12" ht="17.25" customHeight="1" x14ac:dyDescent="0.3">
      <c r="B17" s="8" t="s">
        <v>42</v>
      </c>
      <c r="C17" s="33">
        <f>ROUND(SUM(C15:C16),0)</f>
        <v>417</v>
      </c>
      <c r="D17" s="33">
        <f t="shared" ref="D17:L17" si="1">ROUND(SUM(D15:D16),0)</f>
        <v>1864</v>
      </c>
      <c r="E17" s="33">
        <f t="shared" si="1"/>
        <v>2555</v>
      </c>
      <c r="F17" s="33">
        <f t="shared" si="1"/>
        <v>2702</v>
      </c>
      <c r="G17" s="33">
        <f t="shared" si="1"/>
        <v>1863</v>
      </c>
      <c r="H17" s="33">
        <f t="shared" si="1"/>
        <v>50</v>
      </c>
      <c r="I17" s="32">
        <f t="shared" si="1"/>
        <v>-15</v>
      </c>
      <c r="J17" s="33">
        <f t="shared" si="1"/>
        <v>206</v>
      </c>
      <c r="K17" s="33">
        <f t="shared" si="1"/>
        <v>160</v>
      </c>
      <c r="L17" s="33">
        <f t="shared" si="1"/>
        <v>9802</v>
      </c>
    </row>
    <row r="18" spans="2:12" ht="19.05" customHeight="1" x14ac:dyDescent="0.3">
      <c r="B18" s="27" t="s">
        <v>50</v>
      </c>
      <c r="C18" s="53" t="s">
        <v>51</v>
      </c>
      <c r="D18" s="53" t="s">
        <v>52</v>
      </c>
      <c r="E18" s="53" t="s">
        <v>53</v>
      </c>
      <c r="F18" s="53" t="s">
        <v>54</v>
      </c>
      <c r="G18" s="54">
        <v>1</v>
      </c>
      <c r="H18" s="54">
        <v>1</v>
      </c>
      <c r="I18" s="54">
        <v>1</v>
      </c>
      <c r="J18" s="54">
        <v>1</v>
      </c>
      <c r="K18" s="54">
        <v>1</v>
      </c>
      <c r="L18" s="53" t="s">
        <v>55</v>
      </c>
    </row>
    <row r="19" spans="2:12" ht="15" thickBot="1" x14ac:dyDescent="0.35"/>
    <row r="20" spans="2:12" ht="15" thickTop="1" x14ac:dyDescent="0.3">
      <c r="B20" s="77" t="s">
        <v>32</v>
      </c>
      <c r="C20" s="78"/>
      <c r="D20" s="78"/>
      <c r="E20" s="79"/>
    </row>
    <row r="21" spans="2:12" ht="15" thickBot="1" x14ac:dyDescent="0.35">
      <c r="B21" s="80"/>
      <c r="C21" s="81"/>
      <c r="D21" s="81"/>
      <c r="E21" s="82"/>
    </row>
    <row r="22" spans="2:12" ht="7.5" customHeight="1" thickTop="1" x14ac:dyDescent="0.3">
      <c r="B22" s="4"/>
      <c r="C22" s="4"/>
      <c r="D22" s="4"/>
      <c r="E22" s="4"/>
    </row>
    <row r="23" spans="2:12" x14ac:dyDescent="0.3">
      <c r="B23" s="1" t="s">
        <v>24</v>
      </c>
      <c r="C23" s="75" t="s">
        <v>68</v>
      </c>
      <c r="D23" s="75" t="s">
        <v>26</v>
      </c>
      <c r="E23" s="75" t="s">
        <v>31</v>
      </c>
    </row>
    <row r="24" spans="2:12" x14ac:dyDescent="0.3">
      <c r="B24" s="1" t="s">
        <v>25</v>
      </c>
      <c r="C24" s="75"/>
      <c r="D24" s="75"/>
      <c r="E24" s="75"/>
    </row>
    <row r="25" spans="2:12" x14ac:dyDescent="0.3">
      <c r="B25" s="11" t="s">
        <v>27</v>
      </c>
      <c r="C25" s="47">
        <v>876</v>
      </c>
      <c r="D25" s="48">
        <v>792</v>
      </c>
      <c r="E25" s="49">
        <f>C25*D25/1000</f>
        <v>693.79200000000003</v>
      </c>
    </row>
    <row r="26" spans="2:12" x14ac:dyDescent="0.3">
      <c r="B26" s="11" t="s">
        <v>28</v>
      </c>
      <c r="C26" s="47">
        <v>2254</v>
      </c>
      <c r="D26" s="48">
        <v>689</v>
      </c>
      <c r="E26" s="49">
        <f>C26*D26/1000</f>
        <v>1553.0060000000001</v>
      </c>
    </row>
    <row r="27" spans="2:12" x14ac:dyDescent="0.3">
      <c r="B27" s="11" t="s">
        <v>29</v>
      </c>
      <c r="C27" s="47">
        <v>10710</v>
      </c>
      <c r="D27" s="48">
        <v>122</v>
      </c>
      <c r="E27" s="49">
        <f>C27*D27/1000</f>
        <v>1306.6199999999999</v>
      </c>
    </row>
    <row r="28" spans="2:12" x14ac:dyDescent="0.3">
      <c r="B28" s="11" t="s">
        <v>71</v>
      </c>
      <c r="C28" s="40"/>
      <c r="D28" s="48">
        <v>313</v>
      </c>
      <c r="E28" s="49">
        <v>239</v>
      </c>
    </row>
    <row r="29" spans="2:12" ht="15.75" customHeight="1" thickBot="1" x14ac:dyDescent="0.35">
      <c r="B29" s="9" t="s">
        <v>93</v>
      </c>
      <c r="C29" s="10"/>
      <c r="D29" s="10"/>
      <c r="E29" s="49">
        <f>E30-SUM(E25:E28)</f>
        <v>330.58199999999988</v>
      </c>
    </row>
    <row r="30" spans="2:12" ht="14.25" customHeight="1" thickBot="1" x14ac:dyDescent="0.35">
      <c r="B30" s="14" t="s">
        <v>30</v>
      </c>
      <c r="C30" s="15"/>
      <c r="D30" s="15"/>
      <c r="E30" s="50">
        <v>4123</v>
      </c>
    </row>
    <row r="31" spans="2:12" ht="15" customHeight="1" thickBot="1" x14ac:dyDescent="0.35">
      <c r="B31" s="16" t="s">
        <v>72</v>
      </c>
      <c r="C31" s="17"/>
      <c r="D31" s="17"/>
      <c r="E31" s="48">
        <f>SUM(D25:D28)</f>
        <v>1916</v>
      </c>
    </row>
    <row r="32" spans="2:12" ht="14.25" customHeight="1" x14ac:dyDescent="0.3">
      <c r="B32" s="18" t="s">
        <v>43</v>
      </c>
      <c r="C32" s="19"/>
      <c r="D32" s="19"/>
      <c r="E32" s="51">
        <f>(E30/E31*1000)</f>
        <v>2151.8789144050102</v>
      </c>
    </row>
    <row r="33" spans="2:6" ht="14.25" customHeight="1" thickBot="1" x14ac:dyDescent="0.35"/>
    <row r="34" spans="2:6" ht="14.25" customHeight="1" thickTop="1" x14ac:dyDescent="0.3">
      <c r="B34" s="69" t="s">
        <v>56</v>
      </c>
      <c r="C34" s="70"/>
      <c r="D34" s="70"/>
      <c r="E34" s="71"/>
    </row>
    <row r="35" spans="2:6" ht="14.25" customHeight="1" thickBot="1" x14ac:dyDescent="0.35">
      <c r="B35" s="72"/>
      <c r="C35" s="73"/>
      <c r="D35" s="73"/>
      <c r="E35" s="74"/>
    </row>
    <row r="36" spans="2:6" ht="7.05" customHeight="1" thickTop="1" x14ac:dyDescent="0.3"/>
    <row r="37" spans="2:6" ht="14.25" customHeight="1" x14ac:dyDescent="0.3">
      <c r="B37" s="1"/>
      <c r="C37" s="75"/>
      <c r="D37" s="75" t="s">
        <v>57</v>
      </c>
      <c r="E37" s="75" t="s">
        <v>58</v>
      </c>
    </row>
    <row r="38" spans="2:6" ht="14.25" customHeight="1" x14ac:dyDescent="0.3">
      <c r="B38" s="1"/>
      <c r="C38" s="75"/>
      <c r="D38" s="75"/>
      <c r="E38" s="75"/>
    </row>
    <row r="39" spans="2:6" ht="14.25" customHeight="1" x14ac:dyDescent="0.3">
      <c r="B39" s="11" t="s">
        <v>59</v>
      </c>
      <c r="D39" s="40">
        <v>109</v>
      </c>
      <c r="E39" s="40">
        <v>120</v>
      </c>
    </row>
    <row r="40" spans="2:6" ht="14.25" customHeight="1" x14ac:dyDescent="0.3">
      <c r="B40" s="11" t="s">
        <v>60</v>
      </c>
      <c r="D40" s="41">
        <v>-12</v>
      </c>
      <c r="E40" s="41">
        <v>-17</v>
      </c>
    </row>
    <row r="41" spans="2:6" ht="14.25" customHeight="1" x14ac:dyDescent="0.3">
      <c r="B41" s="11" t="s">
        <v>61</v>
      </c>
      <c r="D41" s="40"/>
      <c r="E41" s="41">
        <v>-11</v>
      </c>
    </row>
    <row r="42" spans="2:6" ht="14.25" customHeight="1" x14ac:dyDescent="0.3">
      <c r="B42" s="11" t="s">
        <v>62</v>
      </c>
      <c r="D42" s="40">
        <v>7</v>
      </c>
      <c r="E42" s="40"/>
    </row>
    <row r="43" spans="2:6" ht="14.25" customHeight="1" x14ac:dyDescent="0.3">
      <c r="B43" s="11" t="s">
        <v>63</v>
      </c>
      <c r="D43" s="40">
        <v>4</v>
      </c>
      <c r="E43" s="40">
        <v>2</v>
      </c>
    </row>
    <row r="44" spans="2:6" ht="14.25" customHeight="1" x14ac:dyDescent="0.3">
      <c r="B44" s="11" t="s">
        <v>64</v>
      </c>
      <c r="D44" s="41">
        <v>1</v>
      </c>
      <c r="E44" s="40">
        <v>4</v>
      </c>
      <c r="F44" s="40"/>
    </row>
    <row r="45" spans="2:6" ht="14.25" customHeight="1" thickBot="1" x14ac:dyDescent="0.35">
      <c r="B45" s="11" t="s">
        <v>65</v>
      </c>
      <c r="D45" s="41">
        <v>6</v>
      </c>
      <c r="E45" s="41">
        <v>9</v>
      </c>
      <c r="F45" s="40"/>
    </row>
    <row r="46" spans="2:6" ht="14.25" customHeight="1" x14ac:dyDescent="0.3">
      <c r="B46" s="18" t="s">
        <v>66</v>
      </c>
      <c r="C46" s="28"/>
      <c r="D46" s="42">
        <f>SUM(D39:D45)</f>
        <v>115</v>
      </c>
      <c r="E46" s="42">
        <f>SUM(E39:E45)</f>
        <v>107</v>
      </c>
    </row>
    <row r="47" spans="2:6" ht="15" thickBot="1" x14ac:dyDescent="0.35"/>
    <row r="48" spans="2:6" ht="15" thickTop="1" x14ac:dyDescent="0.3">
      <c r="B48" s="83" t="s">
        <v>34</v>
      </c>
      <c r="C48" s="84"/>
      <c r="D48" s="84"/>
      <c r="E48" s="85"/>
    </row>
    <row r="49" spans="2:6" ht="15" thickBot="1" x14ac:dyDescent="0.35">
      <c r="B49" s="86"/>
      <c r="C49" s="87"/>
      <c r="D49" s="87"/>
      <c r="E49" s="88"/>
    </row>
    <row r="50" spans="2:6" ht="7.5" customHeight="1" thickTop="1" x14ac:dyDescent="0.3">
      <c r="B50" s="4"/>
      <c r="C50" s="4"/>
      <c r="D50" s="4"/>
      <c r="E50" s="4"/>
    </row>
    <row r="51" spans="2:6" s="22" customFormat="1" ht="11.4" x14ac:dyDescent="0.2">
      <c r="B51" s="89" t="s">
        <v>38</v>
      </c>
      <c r="C51" s="75" t="s">
        <v>35</v>
      </c>
      <c r="D51" s="75" t="s">
        <v>94</v>
      </c>
      <c r="E51" s="75" t="s">
        <v>26</v>
      </c>
    </row>
    <row r="52" spans="2:6" s="22" customFormat="1" ht="11.4" x14ac:dyDescent="0.2">
      <c r="B52" s="89"/>
      <c r="C52" s="75"/>
      <c r="D52" s="75"/>
      <c r="E52" s="75"/>
    </row>
    <row r="53" spans="2:6" s="22" customFormat="1" ht="15" customHeight="1" x14ac:dyDescent="0.2">
      <c r="B53" s="11" t="s">
        <v>36</v>
      </c>
      <c r="C53" s="12"/>
      <c r="D53" s="40">
        <v>124</v>
      </c>
      <c r="E53" s="43">
        <v>13.8393</v>
      </c>
      <c r="F53" s="59"/>
    </row>
    <row r="54" spans="2:6" s="22" customFormat="1" ht="15" customHeight="1" thickBot="1" x14ac:dyDescent="0.25">
      <c r="B54" s="11" t="s">
        <v>37</v>
      </c>
      <c r="C54" s="13"/>
      <c r="D54" s="40">
        <v>78</v>
      </c>
      <c r="E54" s="43">
        <v>3.0486</v>
      </c>
    </row>
    <row r="55" spans="2:6" s="22" customFormat="1" ht="15" customHeight="1" x14ac:dyDescent="0.2">
      <c r="B55" s="18" t="s">
        <v>44</v>
      </c>
      <c r="C55" s="42">
        <v>86</v>
      </c>
      <c r="D55" s="42">
        <f>((D53*E53)+(D54*E54))/E55</f>
        <v>115.69609010001246</v>
      </c>
      <c r="E55" s="44">
        <f>SUM(E53:E54)</f>
        <v>16.887899999999998</v>
      </c>
    </row>
    <row r="56" spans="2:6" s="22" customFormat="1" ht="11.4" x14ac:dyDescent="0.2"/>
    <row r="57" spans="2:6" x14ac:dyDescent="0.3">
      <c r="B57" s="11" t="s">
        <v>39</v>
      </c>
      <c r="C57" s="40">
        <v>38</v>
      </c>
      <c r="D57" s="40">
        <v>65</v>
      </c>
      <c r="E57" s="43">
        <v>16.5731</v>
      </c>
    </row>
    <row r="58" spans="2:6" ht="15" thickBot="1" x14ac:dyDescent="0.35">
      <c r="B58" s="11" t="s">
        <v>40</v>
      </c>
      <c r="C58" s="40">
        <v>39</v>
      </c>
      <c r="D58" s="40">
        <v>48</v>
      </c>
      <c r="E58" s="43">
        <v>4.5340999999999996</v>
      </c>
    </row>
    <row r="59" spans="2:6" x14ac:dyDescent="0.3">
      <c r="B59" s="18" t="s">
        <v>45</v>
      </c>
      <c r="C59" s="42">
        <f>((C57*E57)+(C58*E58))/E59</f>
        <v>38.214812954821099</v>
      </c>
      <c r="D59" s="42">
        <f>((D57*E57)+(D58*E58))/E59</f>
        <v>61.348179768041241</v>
      </c>
      <c r="E59" s="44">
        <f>SUM(E57:E58)</f>
        <v>21.107199999999999</v>
      </c>
    </row>
    <row r="61" spans="2:6" x14ac:dyDescent="0.3">
      <c r="B61" s="23"/>
    </row>
  </sheetData>
  <mergeCells count="14">
    <mergeCell ref="B48:E49"/>
    <mergeCell ref="C51:C52"/>
    <mergeCell ref="D51:D52"/>
    <mergeCell ref="E51:E52"/>
    <mergeCell ref="B51:B52"/>
    <mergeCell ref="B34:E35"/>
    <mergeCell ref="C37:C38"/>
    <mergeCell ref="D37:D38"/>
    <mergeCell ref="E37:E38"/>
    <mergeCell ref="D1:L3"/>
    <mergeCell ref="C23:C24"/>
    <mergeCell ref="D23:D24"/>
    <mergeCell ref="E23:E24"/>
    <mergeCell ref="B20:E21"/>
  </mergeCells>
  <pageMargins left="0.7" right="0.7" top="0.75" bottom="0.75" header="0.3" footer="0.3"/>
  <pageSetup paperSize="9" orientation="portrait" r:id="rId1"/>
  <ignoredErrors>
    <ignoredError sqref="G10" formulaRange="1"/>
    <ignoredError sqref="E10"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E2B8-FBDE-49D4-A6F9-874BB6D2D7C8}">
  <dimension ref="A5:C35"/>
  <sheetViews>
    <sheetView workbookViewId="0">
      <selection activeCell="B25" sqref="B25"/>
    </sheetView>
  </sheetViews>
  <sheetFormatPr defaultColWidth="9.21875" defaultRowHeight="14.4" x14ac:dyDescent="0.3"/>
  <cols>
    <col min="1" max="1" width="3.21875" style="20" bestFit="1" customWidth="1"/>
    <col min="2" max="2" width="3.5546875" style="21" customWidth="1"/>
    <col min="3" max="3" width="117" style="20" customWidth="1"/>
    <col min="4" max="16384" width="9.21875" style="3"/>
  </cols>
  <sheetData>
    <row r="5" spans="1:3" x14ac:dyDescent="0.3">
      <c r="A5" s="26">
        <v>1</v>
      </c>
      <c r="B5" s="25" t="s">
        <v>74</v>
      </c>
      <c r="C5" s="25"/>
    </row>
    <row r="6" spans="1:3" x14ac:dyDescent="0.3">
      <c r="A6" s="26">
        <v>2</v>
      </c>
      <c r="B6" s="25">
        <v>9.1</v>
      </c>
      <c r="C6" s="25" t="s">
        <v>48</v>
      </c>
    </row>
    <row r="7" spans="1:3" x14ac:dyDescent="0.3">
      <c r="A7" s="26">
        <v>3</v>
      </c>
      <c r="B7" s="25" t="s">
        <v>75</v>
      </c>
      <c r="C7" s="25"/>
    </row>
    <row r="8" spans="1:3" x14ac:dyDescent="0.3">
      <c r="A8" s="26">
        <v>4</v>
      </c>
      <c r="B8" s="25" t="s">
        <v>17</v>
      </c>
      <c r="C8" s="25"/>
    </row>
    <row r="9" spans="1:3" x14ac:dyDescent="0.3">
      <c r="A9" s="26">
        <v>5</v>
      </c>
      <c r="B9" s="25" t="s">
        <v>76</v>
      </c>
      <c r="C9" s="25"/>
    </row>
    <row r="10" spans="1:3" x14ac:dyDescent="0.3">
      <c r="A10" s="26">
        <v>6</v>
      </c>
      <c r="B10" s="25" t="s">
        <v>18</v>
      </c>
      <c r="C10" s="25"/>
    </row>
    <row r="11" spans="1:3" x14ac:dyDescent="0.3">
      <c r="A11" s="26">
        <v>7</v>
      </c>
      <c r="B11" s="25" t="s">
        <v>19</v>
      </c>
      <c r="C11" s="25"/>
    </row>
    <row r="12" spans="1:3" x14ac:dyDescent="0.3">
      <c r="A12" s="26">
        <v>8</v>
      </c>
      <c r="B12" s="25" t="s">
        <v>20</v>
      </c>
      <c r="C12" s="25"/>
    </row>
    <row r="13" spans="1:3" x14ac:dyDescent="0.3">
      <c r="A13" s="26">
        <v>9</v>
      </c>
      <c r="B13" s="25" t="s">
        <v>21</v>
      </c>
      <c r="C13" s="25"/>
    </row>
    <row r="14" spans="1:3" x14ac:dyDescent="0.3">
      <c r="A14" s="26">
        <v>10</v>
      </c>
      <c r="B14" s="25" t="s">
        <v>22</v>
      </c>
      <c r="C14" s="25"/>
    </row>
    <row r="15" spans="1:3" x14ac:dyDescent="0.3">
      <c r="A15" s="26">
        <v>11</v>
      </c>
      <c r="B15" s="25" t="s">
        <v>77</v>
      </c>
      <c r="C15" s="25"/>
    </row>
    <row r="16" spans="1:3" x14ac:dyDescent="0.3">
      <c r="A16" s="26">
        <v>12</v>
      </c>
      <c r="B16" s="25" t="s">
        <v>69</v>
      </c>
      <c r="C16" s="25"/>
    </row>
    <row r="17" spans="1:3" x14ac:dyDescent="0.3">
      <c r="A17" s="26">
        <v>13</v>
      </c>
      <c r="B17" s="25" t="s">
        <v>78</v>
      </c>
      <c r="C17" s="25"/>
    </row>
    <row r="18" spans="1:3" x14ac:dyDescent="0.3">
      <c r="A18" s="26">
        <v>14</v>
      </c>
      <c r="B18" s="25" t="s">
        <v>79</v>
      </c>
      <c r="C18" s="25"/>
    </row>
    <row r="19" spans="1:3" x14ac:dyDescent="0.3">
      <c r="A19" s="26">
        <v>15</v>
      </c>
      <c r="B19" s="25" t="s">
        <v>80</v>
      </c>
      <c r="C19" s="25"/>
    </row>
    <row r="20" spans="1:3" x14ac:dyDescent="0.3">
      <c r="A20" s="26">
        <v>16</v>
      </c>
      <c r="B20" s="25" t="s">
        <v>49</v>
      </c>
      <c r="C20" s="25"/>
    </row>
    <row r="21" spans="1:3" x14ac:dyDescent="0.3">
      <c r="A21" s="26">
        <v>17</v>
      </c>
      <c r="B21" s="25" t="s">
        <v>81</v>
      </c>
      <c r="C21" s="25"/>
    </row>
    <row r="22" spans="1:3" x14ac:dyDescent="0.3">
      <c r="A22" s="26">
        <v>18</v>
      </c>
      <c r="B22" s="25" t="s">
        <v>82</v>
      </c>
      <c r="C22" s="25"/>
    </row>
    <row r="23" spans="1:3" x14ac:dyDescent="0.3">
      <c r="A23" s="26">
        <v>19</v>
      </c>
      <c r="B23" s="25" t="s">
        <v>83</v>
      </c>
      <c r="C23" s="25"/>
    </row>
    <row r="24" spans="1:3" x14ac:dyDescent="0.3">
      <c r="A24" s="26">
        <v>20</v>
      </c>
      <c r="B24" s="25" t="s">
        <v>84</v>
      </c>
      <c r="C24" s="25"/>
    </row>
    <row r="25" spans="1:3" x14ac:dyDescent="0.3">
      <c r="A25" s="26">
        <v>21</v>
      </c>
      <c r="B25" s="25" t="s">
        <v>85</v>
      </c>
      <c r="C25" s="25"/>
    </row>
    <row r="26" spans="1:3" x14ac:dyDescent="0.3">
      <c r="A26" s="26">
        <v>22</v>
      </c>
      <c r="B26" s="25" t="s">
        <v>23</v>
      </c>
      <c r="C26" s="25"/>
    </row>
    <row r="27" spans="1:3" x14ac:dyDescent="0.3">
      <c r="A27" s="26">
        <v>23</v>
      </c>
      <c r="B27" s="25" t="s">
        <v>86</v>
      </c>
      <c r="C27" s="25"/>
    </row>
    <row r="28" spans="1:3" x14ac:dyDescent="0.3">
      <c r="A28" s="26">
        <v>24</v>
      </c>
      <c r="B28" s="25" t="s">
        <v>87</v>
      </c>
      <c r="C28" s="25"/>
    </row>
    <row r="29" spans="1:3" x14ac:dyDescent="0.3">
      <c r="A29" s="26">
        <v>25</v>
      </c>
      <c r="B29" s="25" t="s">
        <v>88</v>
      </c>
      <c r="C29" s="25"/>
    </row>
    <row r="30" spans="1:3" x14ac:dyDescent="0.3">
      <c r="A30" s="26">
        <v>26</v>
      </c>
      <c r="B30" s="25" t="s">
        <v>89</v>
      </c>
      <c r="C30" s="25"/>
    </row>
    <row r="31" spans="1:3" x14ac:dyDescent="0.3">
      <c r="A31" s="26">
        <v>27</v>
      </c>
      <c r="B31" s="25" t="s">
        <v>90</v>
      </c>
      <c r="C31" s="25"/>
    </row>
    <row r="32" spans="1:3" x14ac:dyDescent="0.3">
      <c r="A32" s="26">
        <v>28</v>
      </c>
      <c r="B32" s="25" t="s">
        <v>91</v>
      </c>
      <c r="C32" s="25"/>
    </row>
    <row r="33" spans="1:3" x14ac:dyDescent="0.3">
      <c r="A33" s="20">
        <v>29</v>
      </c>
      <c r="B33" s="25" t="s">
        <v>73</v>
      </c>
      <c r="C33" s="25"/>
    </row>
    <row r="34" spans="1:3" x14ac:dyDescent="0.3">
      <c r="B34" s="25"/>
      <c r="C34" s="25"/>
    </row>
    <row r="35" spans="1:3" x14ac:dyDescent="0.3">
      <c r="B35" s="25"/>
      <c r="C35" s="2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2020 Simplified earnings by BU</vt:lpstr>
      <vt:lpstr>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Greenberg, Robert</cp:lastModifiedBy>
  <dcterms:created xsi:type="dcterms:W3CDTF">2019-07-30T14:27:33Z</dcterms:created>
  <dcterms:modified xsi:type="dcterms:W3CDTF">2021-02-24T22:15:43Z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