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Working documents\AAplc Results\2019\H1 2019\HY19 Presentation\Support\EBITDA rec\"/>
    </mc:Choice>
  </mc:AlternateContent>
  <xr:revisionPtr revIDLastSave="0" documentId="13_ncr:1_{DC4B5FB5-0084-4C48-81B2-638816B57A0D}" xr6:coauthVersionLast="41" xr6:coauthVersionMax="41" xr10:uidLastSave="{00000000-0000-0000-0000-000000000000}"/>
  <bookViews>
    <workbookView xWindow="-28920" yWindow="45" windowWidth="29040" windowHeight="15840" xr2:uid="{F23E6CD4-2690-406C-94F1-D42A95F53635}"/>
  </bookViews>
  <sheets>
    <sheet name="Disclaimer" sheetId="4" r:id="rId1"/>
    <sheet name="H1 19 Simplified earnings by BU" sheetId="1" r:id="rId2"/>
    <sheet name="Footnot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 l="1"/>
  <c r="E27" i="1"/>
  <c r="E26" i="1"/>
  <c r="E25" i="1"/>
  <c r="F6" i="1" l="1"/>
  <c r="K15" i="1"/>
  <c r="L16" i="1"/>
  <c r="D10" i="1" l="1"/>
  <c r="E6" i="1" l="1"/>
  <c r="K17" i="1"/>
  <c r="E45" i="1"/>
  <c r="D45" i="1" s="1"/>
  <c r="I7" i="1" s="1"/>
  <c r="E41" i="1"/>
  <c r="D41" i="1" s="1"/>
  <c r="H7" i="1" s="1"/>
  <c r="H10" i="1" s="1"/>
  <c r="H14" i="1" s="1"/>
  <c r="E31" i="1"/>
  <c r="C14" i="1"/>
  <c r="C15" i="1" s="1"/>
  <c r="J10" i="1"/>
  <c r="I10" i="1"/>
  <c r="G10" i="1"/>
  <c r="F10" i="1"/>
  <c r="C45" i="1" l="1"/>
  <c r="I11" i="1" s="1"/>
  <c r="I14" i="1" s="1"/>
  <c r="I6" i="1"/>
  <c r="H6" i="1"/>
  <c r="H15" i="1" s="1"/>
  <c r="E30" i="1"/>
  <c r="E32" i="1" s="1"/>
  <c r="D14" i="1"/>
  <c r="D15" i="1" s="1"/>
  <c r="F14" i="1"/>
  <c r="F15" i="1" s="1"/>
  <c r="F17" i="1" s="1"/>
  <c r="G14" i="1"/>
  <c r="G15" i="1" s="1"/>
  <c r="J14" i="1"/>
  <c r="J15" i="1" s="1"/>
  <c r="C17" i="1"/>
  <c r="I15" i="1" l="1"/>
  <c r="I17" i="1" s="1"/>
  <c r="H17" i="1"/>
  <c r="E10" i="1"/>
  <c r="E14" i="1" s="1"/>
  <c r="E15" i="1" s="1"/>
  <c r="J17" i="1"/>
  <c r="G17" i="1"/>
  <c r="L15" i="1" l="1"/>
  <c r="L17" i="1" s="1"/>
  <c r="E17" i="1"/>
  <c r="D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s>
  <commentList>
    <comment ref="C6" authorId="0" shapeId="0" xr:uid="{CEC85C0E-C022-4E0F-8D6E-610D421AC035}">
      <text>
        <r>
          <rPr>
            <sz val="9"/>
            <color indexed="81"/>
            <rFont val="Tahoma"/>
            <family val="2"/>
          </rPr>
          <t>Footnote 2</t>
        </r>
      </text>
    </comment>
    <comment ref="E6" authorId="0" shapeId="0" xr:uid="{79D70A98-B5D7-4886-827C-7B67722B7F88}">
      <text>
        <r>
          <rPr>
            <sz val="9"/>
            <color indexed="81"/>
            <rFont val="Tahoma"/>
            <family val="2"/>
          </rPr>
          <t>Footnote 3</t>
        </r>
      </text>
    </comment>
    <comment ref="H6" authorId="0" shapeId="0" xr:uid="{DF801401-80EA-4794-87A4-D0A3543779CF}">
      <text>
        <r>
          <rPr>
            <sz val="9"/>
            <color indexed="81"/>
            <rFont val="Tahoma"/>
            <family val="2"/>
          </rPr>
          <t>Footnote 4</t>
        </r>
      </text>
    </comment>
    <comment ref="I6" authorId="0" shapeId="0" xr:uid="{749A2065-B5B7-49AC-9831-A407D493AE5C}">
      <text>
        <r>
          <rPr>
            <sz val="9"/>
            <color indexed="81"/>
            <rFont val="Tahoma"/>
            <family val="2"/>
          </rPr>
          <t>Footnote 5</t>
        </r>
      </text>
    </comment>
    <comment ref="D7" authorId="0" shapeId="0" xr:uid="{CE5E214A-806C-465D-9974-8B1C3153F4AA}">
      <text>
        <r>
          <rPr>
            <sz val="9"/>
            <color indexed="81"/>
            <rFont val="Tahoma"/>
            <family val="2"/>
          </rPr>
          <t>Footnote 6</t>
        </r>
      </text>
    </comment>
    <comment ref="F7" authorId="0" shapeId="0" xr:uid="{9CC52CD5-0730-4145-907A-7CACBFCDB63F}">
      <text>
        <r>
          <rPr>
            <sz val="9"/>
            <color indexed="81"/>
            <rFont val="Tahoma"/>
            <family val="2"/>
          </rPr>
          <t>Footnote 7</t>
        </r>
      </text>
    </comment>
    <comment ref="G7" authorId="0" shapeId="0" xr:uid="{58EECD44-6166-41F0-806F-DDEB5E2BDE96}">
      <text>
        <r>
          <rPr>
            <sz val="9"/>
            <color indexed="81"/>
            <rFont val="Tahoma"/>
            <family val="2"/>
          </rPr>
          <t>Footnote 8</t>
        </r>
      </text>
    </comment>
    <comment ref="H7" authorId="0" shapeId="0" xr:uid="{ECE0BCBD-52FA-4648-8716-67DED5405F85}">
      <text>
        <r>
          <rPr>
            <sz val="9"/>
            <color indexed="81"/>
            <rFont val="Tahoma"/>
            <family val="2"/>
          </rPr>
          <t>Footnote 9</t>
        </r>
      </text>
    </comment>
    <comment ref="I7" authorId="0" shapeId="0" xr:uid="{06C43A6E-662D-4871-BF42-4AA174691FE3}">
      <text>
        <r>
          <rPr>
            <sz val="9"/>
            <color indexed="81"/>
            <rFont val="Tahoma"/>
            <family val="2"/>
          </rPr>
          <t>Footnote 10</t>
        </r>
      </text>
    </comment>
    <comment ref="J7" authorId="0" shapeId="0" xr:uid="{90A182AA-7F07-4C56-8543-FC58AF51F4EF}">
      <text>
        <r>
          <rPr>
            <sz val="9"/>
            <color indexed="81"/>
            <rFont val="Tahoma"/>
            <family val="2"/>
          </rPr>
          <t>Footnote 6</t>
        </r>
      </text>
    </comment>
    <comment ref="F8" authorId="0" shapeId="0" xr:uid="{1CBDB90F-40DD-4422-99CD-A47104148F18}">
      <text>
        <r>
          <rPr>
            <sz val="9"/>
            <color indexed="81"/>
            <rFont val="Tahoma"/>
            <family val="2"/>
          </rPr>
          <t xml:space="preserve">Footnote 11
</t>
        </r>
      </text>
    </comment>
    <comment ref="G8" authorId="0" shapeId="0" xr:uid="{D48DEE28-AB3B-4D42-95D6-236DA7A844C2}">
      <text>
        <r>
          <rPr>
            <sz val="9"/>
            <color indexed="81"/>
            <rFont val="Tahoma"/>
            <family val="2"/>
          </rPr>
          <t>Footnote 12</t>
        </r>
      </text>
    </comment>
    <comment ref="H8" authorId="0" shapeId="0" xr:uid="{1C26F5BE-86FF-4458-A793-A720A30CB1FD}">
      <text>
        <r>
          <rPr>
            <sz val="9"/>
            <color indexed="81"/>
            <rFont val="Tahoma"/>
            <family val="2"/>
          </rPr>
          <t>Footnote 13</t>
        </r>
      </text>
    </comment>
    <comment ref="I8" authorId="0" shapeId="0" xr:uid="{991ED6A7-6F42-4704-8463-5D620F7F1B52}">
      <text>
        <r>
          <rPr>
            <sz val="9"/>
            <color indexed="81"/>
            <rFont val="Tahoma"/>
            <family val="2"/>
          </rPr>
          <t>Footnote 14</t>
        </r>
      </text>
    </comment>
    <comment ref="D9" authorId="0" shapeId="0" xr:uid="{FDBE5397-0633-44C2-90BA-9AD7ABB5D9A3}">
      <text>
        <r>
          <rPr>
            <sz val="9"/>
            <color indexed="81"/>
            <rFont val="Tahoma"/>
            <family val="2"/>
          </rPr>
          <t>Footnote 15</t>
        </r>
      </text>
    </comment>
    <comment ref="F9" authorId="0" shapeId="0" xr:uid="{0212106F-64B1-4872-94FC-9D3F36601D64}">
      <text>
        <r>
          <rPr>
            <sz val="9"/>
            <color indexed="81"/>
            <rFont val="Tahoma"/>
            <family val="2"/>
          </rPr>
          <t>Footnote 16</t>
        </r>
      </text>
    </comment>
    <comment ref="G9" authorId="0" shapeId="0" xr:uid="{9354DEBC-FB27-4AF0-816B-FDF2179D359C}">
      <text>
        <r>
          <rPr>
            <sz val="9"/>
            <color indexed="81"/>
            <rFont val="Tahoma"/>
            <family val="2"/>
          </rPr>
          <t>Footnote 17</t>
        </r>
      </text>
    </comment>
    <comment ref="C10" authorId="0" shapeId="0" xr:uid="{F68F5018-EEA4-48D7-9306-FFEF6975CC39}">
      <text>
        <r>
          <rPr>
            <sz val="9"/>
            <color indexed="81"/>
            <rFont val="Tahoma"/>
            <family val="2"/>
          </rPr>
          <t>Footnote 18</t>
        </r>
      </text>
    </comment>
    <comment ref="E10" authorId="0" shapeId="0" xr:uid="{BBB1F24B-5C49-4843-AF3F-5F0806C7E110}">
      <text>
        <r>
          <rPr>
            <sz val="9"/>
            <color indexed="81"/>
            <rFont val="Tahoma"/>
            <family val="2"/>
          </rPr>
          <t>Footnote 19</t>
        </r>
      </text>
    </comment>
    <comment ref="H10" authorId="0" shapeId="0" xr:uid="{A5886299-4AF2-432C-BB75-0161896BE5C8}">
      <text>
        <r>
          <rPr>
            <sz val="9"/>
            <color indexed="81"/>
            <rFont val="Tahoma"/>
            <family val="2"/>
          </rPr>
          <t>Footnote 20</t>
        </r>
      </text>
    </comment>
    <comment ref="I10" authorId="0" shapeId="0" xr:uid="{68FE6311-509F-44FC-A689-F96C5CF46AF5}">
      <text>
        <r>
          <rPr>
            <sz val="9"/>
            <color indexed="81"/>
            <rFont val="Tahoma"/>
            <family val="2"/>
          </rPr>
          <t>Footnote 21</t>
        </r>
      </text>
    </comment>
    <comment ref="I11" authorId="0" shapeId="0" xr:uid="{99D36412-3116-413C-A95E-2D2A4093BF2F}">
      <text>
        <r>
          <rPr>
            <sz val="9"/>
            <color indexed="81"/>
            <rFont val="Tahoma"/>
            <family val="2"/>
          </rPr>
          <t>Footnote 21</t>
        </r>
      </text>
    </comment>
    <comment ref="I16" authorId="0" shapeId="0" xr:uid="{4E74C651-8530-4480-96BA-A78AB1257F8E}">
      <text>
        <r>
          <rPr>
            <sz val="9"/>
            <color indexed="81"/>
            <rFont val="Tahoma"/>
            <family val="2"/>
          </rPr>
          <t>Footnote 24</t>
        </r>
      </text>
    </comment>
  </commentList>
</comments>
</file>

<file path=xl/sharedStrings.xml><?xml version="1.0" encoding="utf-8"?>
<sst xmlns="http://schemas.openxmlformats.org/spreadsheetml/2006/main" count="84" uniqueCount="72">
  <si>
    <t>De Beers</t>
  </si>
  <si>
    <t>Copper</t>
  </si>
  <si>
    <t>PGMs</t>
  </si>
  <si>
    <t>Kumba Iron Ore</t>
  </si>
  <si>
    <t>Iron Ore Brazil</t>
  </si>
  <si>
    <t>Metallurgical Coal</t>
  </si>
  <si>
    <t>Thermal Coal</t>
  </si>
  <si>
    <t>Nickel</t>
  </si>
  <si>
    <t>Total</t>
  </si>
  <si>
    <t>Sales volume (mined)</t>
  </si>
  <si>
    <t>Benchmark price</t>
  </si>
  <si>
    <t>n/a</t>
  </si>
  <si>
    <t>Product premium/discount per unit</t>
  </si>
  <si>
    <t>Freight/provisional pricing per unit</t>
  </si>
  <si>
    <t>Realised FOB Price</t>
  </si>
  <si>
    <t>FOB/C1 unit cost</t>
  </si>
  <si>
    <t>FOB Margin per unit</t>
  </si>
  <si>
    <t>Samancor, exploration and central corporate cost.</t>
  </si>
  <si>
    <t>Own mined sales volumes including proportionate share of JV volumes.</t>
  </si>
  <si>
    <t>Excludes thermal coal sales.</t>
  </si>
  <si>
    <t>Thermal Coal - South Africa and Cerrejón. Export sales and domestic sales at export parity pricing.</t>
  </si>
  <si>
    <t>LME price, c/lb converted to $/tonne (2,204.62 lbs/tonne).</t>
  </si>
  <si>
    <t>Platts 62% Fe CFR China.</t>
  </si>
  <si>
    <t>MB 66% Fe concentrate CFR.</t>
  </si>
  <si>
    <t>Weighted average of HCC/PCI prices, FOB Aus.</t>
  </si>
  <si>
    <t>Weighted average FOB SA, FOB Col.</t>
  </si>
  <si>
    <t>64.3% Fe content, 68% of volume attracting lump premium.</t>
  </si>
  <si>
    <t>66.9% Fe content, pellet feed.</t>
  </si>
  <si>
    <t>Volumes 83% HCC averaging 95% realisation of quoted low vol HCC price.</t>
  </si>
  <si>
    <t>Total average 91% realisation of quoted price.</t>
  </si>
  <si>
    <t>Provisional pricing and timing differences on sales.</t>
  </si>
  <si>
    <t>Freight partly offset by ~$7/t upside from provisional pricing &amp; other adjustments.</t>
  </si>
  <si>
    <t>Freight &amp; 8% moisture adjustment (converts dry benchmark to wet product) partly offset by ~$7/t upside from provisional pricing &amp; other adjustments.</t>
  </si>
  <si>
    <t>The realised price for proportionate share (19.2% Debswana, 50% Namibia) excluding the 4.1% trading margin achieved in H1 2019.</t>
  </si>
  <si>
    <t xml:space="preserve">Price for basket of goods per platinum oz. </t>
  </si>
  <si>
    <t>Adjusted to include Jellinbah.</t>
  </si>
  <si>
    <t>Weighted average Thermal Coal – South Africa and Cerrejón.</t>
  </si>
  <si>
    <t>Includes market development &amp; strategic projects, exploration &amp; evaluation costs, restoration &amp; rehabilitation costs and other corporate costs.</t>
  </si>
  <si>
    <t>Processing and trading of product purchased from third parties and Isibonelo domestic thermal coal mine.</t>
  </si>
  <si>
    <t>Iridium, ruthenium, gold, copper, chrome and other by-products</t>
  </si>
  <si>
    <t>Own mined volumes</t>
  </si>
  <si>
    <t>PGMs basket</t>
  </si>
  <si>
    <t>Price</t>
  </si>
  <si>
    <t>Volume</t>
  </si>
  <si>
    <t>Platinum</t>
  </si>
  <si>
    <t>Palladium</t>
  </si>
  <si>
    <t>Rhodium</t>
  </si>
  <si>
    <r>
      <t>Other</t>
    </r>
    <r>
      <rPr>
        <vertAlign val="superscript"/>
        <sz val="9"/>
        <color rgb="FF808080"/>
        <rFont val="Arial"/>
        <family val="2"/>
      </rPr>
      <t>25</t>
    </r>
  </si>
  <si>
    <t>Total revenue</t>
  </si>
  <si>
    <t>Platinum volume</t>
  </si>
  <si>
    <t>Revenue ($m)</t>
  </si>
  <si>
    <t>PGMs basket price</t>
  </si>
  <si>
    <t>Royalties per unit</t>
  </si>
  <si>
    <t>Coal blended price &amp; unit cost</t>
  </si>
  <si>
    <t>Unit cost</t>
  </si>
  <si>
    <t>HCC</t>
  </si>
  <si>
    <t>PCI</t>
  </si>
  <si>
    <t>Coal weighted average market prices &amp; unit cost</t>
  </si>
  <si>
    <t>Thermal coal FOB South Africa</t>
  </si>
  <si>
    <t>Thermal coal FOB Colombia</t>
  </si>
  <si>
    <t>Mining EBITDA ($m)</t>
  </si>
  <si>
    <t>Total EBITDA ($m)</t>
  </si>
  <si>
    <r>
      <t>Basket price ($ per platinum oz)</t>
    </r>
    <r>
      <rPr>
        <b/>
        <vertAlign val="superscript"/>
        <sz val="9"/>
        <color rgb="FF808080"/>
        <rFont val="Arial"/>
        <family val="2"/>
      </rPr>
      <t>19</t>
    </r>
  </si>
  <si>
    <r>
      <t>Weighted average metallurgical coal</t>
    </r>
    <r>
      <rPr>
        <b/>
        <vertAlign val="superscript"/>
        <sz val="9"/>
        <color rgb="FF808080"/>
        <rFont val="Arial"/>
        <family val="2"/>
      </rPr>
      <t>9</t>
    </r>
  </si>
  <si>
    <r>
      <t>Weighted average thermal coal</t>
    </r>
    <r>
      <rPr>
        <b/>
        <vertAlign val="superscript"/>
        <sz val="9"/>
        <color rgb="FF808080"/>
        <rFont val="Arial"/>
        <family val="2"/>
      </rPr>
      <t>10</t>
    </r>
  </si>
  <si>
    <r>
      <t>Other</t>
    </r>
    <r>
      <rPr>
        <b/>
        <vertAlign val="superscript"/>
        <sz val="9"/>
        <color rgb="FF002776"/>
        <rFont val="Arial"/>
        <family val="2"/>
      </rPr>
      <t>1</t>
    </r>
  </si>
  <si>
    <r>
      <t>Other costs per unit</t>
    </r>
    <r>
      <rPr>
        <vertAlign val="superscript"/>
        <sz val="10"/>
        <rFont val="Arial"/>
        <family val="2"/>
      </rPr>
      <t>22</t>
    </r>
  </si>
  <si>
    <r>
      <t>Processing &amp; trading EBITDA ($m)</t>
    </r>
    <r>
      <rPr>
        <b/>
        <vertAlign val="superscript"/>
        <sz val="10"/>
        <rFont val="Arial"/>
        <family val="2"/>
      </rPr>
      <t>23</t>
    </r>
  </si>
  <si>
    <t>Mct proportionate share of sales volumes (19.2% Botswana, 50% Namibia).</t>
  </si>
  <si>
    <r>
      <rPr>
        <b/>
        <sz val="9"/>
        <color theme="1"/>
        <rFont val="Arial"/>
        <family val="2"/>
      </rPr>
      <t>DISCLAIMER</t>
    </r>
    <r>
      <rPr>
        <sz val="9"/>
        <color theme="1"/>
        <rFont val="Arial"/>
        <family val="2"/>
      </rPr>
      <t xml:space="preserve">
This document has been prepared by Anglo American plc (“Anglo American”). By reviewing or accessing this document you agree to be bound by the following conditions. The distribution of this document in certain jurisdictions may be restricted by law and persons into whose possession this document comes should inform themselves about, and observe, any such restrictions.
</t>
    </r>
    <r>
      <rPr>
        <b/>
        <sz val="9"/>
        <color theme="1"/>
        <rFont val="Arial"/>
        <family val="2"/>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theme="1"/>
        <rFont val="Arial"/>
        <family val="2"/>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theme="1"/>
        <rFont val="Arial"/>
        <family val="2"/>
      </rPr>
      <t>Alternative Performance Measures</t>
    </r>
    <r>
      <rPr>
        <sz val="9"/>
        <color theme="1"/>
        <rFont val="Arial"/>
        <family val="2"/>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</si>
  <si>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H1 2019 Simplified earnings by BU</t>
  </si>
  <si>
    <t>H1 2019 loss in Isibonelo offsetting trading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</si>
</sst>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koz Pt&quot;;\(#,##0\);\-"/>
  </numFmts>
  <fonts count="25" x14ac:knownFonts="1">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sz val="18"/>
      <name val="Arial"/>
      <family val="2"/>
    </font>
    <font>
      <sz val="9"/>
      <color rgb="FF262626"/>
      <name val="Arial"/>
      <family val="2"/>
    </font>
    <font>
      <sz val="10"/>
      <color theme="1"/>
      <name val="Arial"/>
      <family val="2"/>
    </font>
    <font>
      <b/>
      <sz val="10"/>
      <color rgb="FF002776"/>
      <name val="Arial"/>
      <family val="2"/>
    </font>
    <font>
      <b/>
      <sz val="9"/>
      <color rgb="FF002776"/>
      <name val="Arial"/>
      <family val="2"/>
    </font>
    <font>
      <sz val="9"/>
      <color rgb="FF808080"/>
      <name val="Arial"/>
      <family val="2"/>
    </font>
    <font>
      <vertAlign val="superscript"/>
      <sz val="9"/>
      <color rgb="FF808080"/>
      <name val="Arial"/>
      <family val="2"/>
    </font>
    <font>
      <b/>
      <sz val="9"/>
      <color rgb="FF808080"/>
      <name val="Arial"/>
      <family val="2"/>
    </font>
    <font>
      <b/>
      <vertAlign val="superscript"/>
      <sz val="9"/>
      <color rgb="FF808080"/>
      <name val="Arial"/>
      <family val="2"/>
    </font>
    <font>
      <sz val="9"/>
      <color theme="0" tint="-0.499984740745262"/>
      <name val="Arial"/>
      <family val="2"/>
    </font>
    <font>
      <b/>
      <sz val="14"/>
      <color rgb="FF002776"/>
      <name val="Arial"/>
      <family val="2"/>
    </font>
    <font>
      <sz val="9"/>
      <color theme="1"/>
      <name val="Arial"/>
      <family val="2"/>
    </font>
    <font>
      <b/>
      <sz val="9"/>
      <color theme="0" tint="-0.499984740745262"/>
      <name val="Arial"/>
      <family val="2"/>
    </font>
    <font>
      <b/>
      <sz val="20"/>
      <color rgb="FF002776"/>
      <name val="Arial"/>
      <family val="2"/>
    </font>
    <font>
      <b/>
      <vertAlign val="superscript"/>
      <sz val="9"/>
      <color rgb="FF002776"/>
      <name val="Arial"/>
      <family val="2"/>
    </font>
    <font>
      <vertAlign val="superscript"/>
      <sz val="10"/>
      <name val="Arial"/>
      <family val="2"/>
    </font>
    <font>
      <b/>
      <vertAlign val="superscript"/>
      <sz val="10"/>
      <name val="Arial"/>
      <family val="2"/>
    </font>
    <font>
      <sz val="9"/>
      <color indexed="81"/>
      <name val="Tahoma"/>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E8EBF3"/>
        <bgColor indexed="64"/>
      </patternFill>
    </fill>
  </fills>
  <borders count="19">
    <border>
      <left/>
      <right/>
      <top/>
      <bottom/>
      <diagonal/>
    </border>
    <border>
      <left/>
      <right/>
      <top style="medium">
        <color rgb="FFBFC4DC"/>
      </top>
      <bottom/>
      <diagonal/>
    </border>
    <border>
      <left/>
      <right/>
      <top/>
      <bottom style="medium">
        <color rgb="FFBFC4DC"/>
      </bottom>
      <diagonal/>
    </border>
    <border>
      <left/>
      <right/>
      <top style="medium">
        <color rgb="FFBFC4DC"/>
      </top>
      <bottom style="medium">
        <color rgb="FFFFFFFF"/>
      </bottom>
      <diagonal/>
    </border>
    <border>
      <left/>
      <right/>
      <top style="medium">
        <color rgb="FFFFFFFF"/>
      </top>
      <bottom style="medium">
        <color rgb="FFBFC4DC"/>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9" fillId="3" borderId="0" xfId="0" applyFont="1" applyFill="1" applyAlignment="1">
      <alignment horizontal="left" vertical="center" wrapText="1" readingOrder="1"/>
    </xf>
    <xf numFmtId="0" fontId="10" fillId="3" borderId="0" xfId="0" applyFont="1" applyFill="1" applyAlignment="1">
      <alignment horizontal="right" vertical="center" wrapText="1" readingOrder="1"/>
    </xf>
    <xf numFmtId="0" fontId="0" fillId="2" borderId="0" xfId="0" applyFill="1"/>
    <xf numFmtId="0" fontId="0" fillId="2" borderId="0" xfId="0" applyFill="1" applyBorder="1" applyAlignment="1">
      <alignment horizontal="center"/>
    </xf>
    <xf numFmtId="0" fontId="6" fillId="2" borderId="0" xfId="0" applyFont="1" applyFill="1" applyAlignment="1">
      <alignment horizontal="right" wrapText="1"/>
    </xf>
    <xf numFmtId="0" fontId="6" fillId="2" borderId="2" xfId="0" applyFont="1" applyFill="1" applyBorder="1" applyAlignment="1">
      <alignment horizontal="right" wrapText="1"/>
    </xf>
    <xf numFmtId="0" fontId="6" fillId="2" borderId="1" xfId="0" applyFont="1" applyFill="1" applyBorder="1" applyAlignment="1">
      <alignment horizontal="right" wrapText="1"/>
    </xf>
    <xf numFmtId="0" fontId="2" fillId="2" borderId="0" xfId="0" applyFont="1" applyFill="1" applyAlignment="1">
      <alignment horizontal="left" wrapText="1" readingOrder="1"/>
    </xf>
    <xf numFmtId="0" fontId="3" fillId="2" borderId="0" xfId="0" applyFont="1" applyFill="1" applyAlignment="1">
      <alignment horizontal="left" wrapText="1" readingOrder="1"/>
    </xf>
    <xf numFmtId="0" fontId="3" fillId="2" borderId="2" xfId="0" applyFont="1" applyFill="1" applyBorder="1" applyAlignment="1">
      <alignment horizontal="left" wrapText="1" readingOrder="1"/>
    </xf>
    <xf numFmtId="0" fontId="2" fillId="2" borderId="1" xfId="0" applyFont="1" applyFill="1" applyBorder="1" applyAlignment="1">
      <alignment horizontal="left" wrapText="1" readingOrder="1"/>
    </xf>
    <xf numFmtId="0" fontId="11" fillId="2" borderId="2" xfId="0" applyFont="1" applyFill="1" applyBorder="1" applyAlignment="1">
      <alignment horizontal="left" vertical="center" wrapText="1" readingOrder="1"/>
    </xf>
    <xf numFmtId="0" fontId="6" fillId="2" borderId="2" xfId="0" applyFont="1" applyFill="1" applyBorder="1" applyAlignment="1">
      <alignment horizontal="right" vertical="center" wrapText="1"/>
    </xf>
    <xf numFmtId="0" fontId="11" fillId="0" borderId="2" xfId="0" applyFont="1" applyBorder="1" applyAlignment="1">
      <alignment horizontal="right" vertical="center" wrapText="1" readingOrder="1"/>
    </xf>
    <xf numFmtId="0" fontId="11" fillId="2" borderId="0" xfId="0" applyFont="1" applyFill="1" applyAlignment="1">
      <alignment horizontal="left" vertical="center" wrapText="1" readingOrder="1"/>
    </xf>
    <xf numFmtId="164" fontId="15" fillId="2" borderId="0" xfId="1" applyNumberFormat="1" applyFont="1" applyFill="1" applyAlignment="1">
      <alignment horizontal="right" vertical="center" wrapText="1" readingOrder="1"/>
    </xf>
    <xf numFmtId="0" fontId="11" fillId="2" borderId="0" xfId="0" applyFont="1" applyFill="1" applyAlignment="1">
      <alignment horizontal="right" vertical="center" wrapText="1" readingOrder="1"/>
    </xf>
    <xf numFmtId="0" fontId="11" fillId="2" borderId="3" xfId="0" applyFont="1" applyFill="1" applyBorder="1" applyAlignment="1">
      <alignment horizontal="left" vertical="center" wrapText="1" readingOrder="1"/>
    </xf>
    <xf numFmtId="0" fontId="6" fillId="2" borderId="3" xfId="0" applyFont="1" applyFill="1" applyBorder="1" applyAlignment="1">
      <alignment horizontal="right" vertical="center" wrapText="1"/>
    </xf>
    <xf numFmtId="164" fontId="15" fillId="0" borderId="0" xfId="1" applyNumberFormat="1" applyFont="1" applyFill="1" applyAlignment="1">
      <alignment horizontal="right" vertical="center" wrapText="1" readingOrder="1"/>
    </xf>
    <xf numFmtId="0" fontId="11"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xf>
    <xf numFmtId="0" fontId="13" fillId="0" borderId="1" xfId="0" applyFont="1" applyBorder="1" applyAlignment="1">
      <alignment horizontal="left" vertical="center" wrapText="1" readingOrder="1"/>
    </xf>
    <xf numFmtId="0" fontId="6" fillId="2" borderId="1" xfId="0" applyFont="1" applyFill="1" applyBorder="1" applyAlignment="1">
      <alignment horizontal="right" vertical="center" wrapText="1"/>
    </xf>
    <xf numFmtId="0" fontId="8" fillId="2" borderId="0" xfId="0" applyFont="1" applyFill="1"/>
    <xf numFmtId="0" fontId="8" fillId="2" borderId="0" xfId="0" applyFont="1" applyFill="1" applyAlignment="1">
      <alignment horizontal="left"/>
    </xf>
    <xf numFmtId="3" fontId="4" fillId="2" borderId="1" xfId="0" applyNumberFormat="1" applyFont="1" applyFill="1" applyBorder="1" applyAlignment="1">
      <alignment horizontal="right" wrapText="1" readingOrder="1"/>
    </xf>
    <xf numFmtId="0" fontId="17" fillId="2" borderId="0" xfId="0" applyFont="1" applyFill="1"/>
    <xf numFmtId="0" fontId="11" fillId="2" borderId="0" xfId="0" applyFont="1" applyFill="1" applyAlignment="1">
      <alignment horizontal="left" vertical="center" readingOrder="1"/>
    </xf>
    <xf numFmtId="165" fontId="5" fillId="2" borderId="0" xfId="0" applyNumberFormat="1" applyFont="1" applyFill="1" applyBorder="1" applyAlignment="1">
      <alignment horizontal="right" vertical="center"/>
    </xf>
    <xf numFmtId="0" fontId="2" fillId="2" borderId="2" xfId="0" applyFont="1" applyFill="1" applyBorder="1" applyAlignment="1">
      <alignment horizontal="left" wrapText="1" readingOrder="1"/>
    </xf>
    <xf numFmtId="166" fontId="5" fillId="2" borderId="0" xfId="0" applyNumberFormat="1" applyFont="1" applyFill="1" applyBorder="1" applyAlignment="1">
      <alignment horizontal="right" vertical="center"/>
    </xf>
    <xf numFmtId="166" fontId="4" fillId="2" borderId="1" xfId="0" applyNumberFormat="1" applyFont="1" applyFill="1" applyBorder="1" applyAlignment="1">
      <alignment horizontal="right" vertical="center"/>
    </xf>
    <xf numFmtId="167" fontId="4" fillId="2" borderId="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8" fontId="5" fillId="2" borderId="0" xfId="0" applyNumberFormat="1" applyFont="1" applyFill="1" applyBorder="1" applyAlignment="1">
      <alignment horizontal="right" vertical="center"/>
    </xf>
    <xf numFmtId="169" fontId="5" fillId="2" borderId="0" xfId="0" applyNumberFormat="1" applyFont="1" applyFill="1" applyBorder="1" applyAlignment="1">
      <alignment horizontal="right" vertical="center"/>
    </xf>
    <xf numFmtId="170" fontId="5" fillId="2" borderId="0" xfId="0" applyNumberFormat="1" applyFont="1" applyFill="1" applyBorder="1" applyAlignment="1">
      <alignment horizontal="right" vertical="center"/>
    </xf>
    <xf numFmtId="171" fontId="4" fillId="2" borderId="1" xfId="0" applyNumberFormat="1" applyFont="1" applyFill="1" applyBorder="1" applyAlignment="1">
      <alignment horizontal="right" vertical="center"/>
    </xf>
    <xf numFmtId="171" fontId="5" fillId="2" borderId="0" xfId="0" applyNumberFormat="1" applyFont="1" applyFill="1" applyBorder="1" applyAlignment="1">
      <alignment horizontal="right" vertical="center"/>
    </xf>
    <xf numFmtId="172" fontId="5" fillId="2" borderId="0" xfId="0" applyNumberFormat="1" applyFont="1" applyFill="1" applyBorder="1" applyAlignment="1">
      <alignment horizontal="right" vertical="center"/>
    </xf>
    <xf numFmtId="173" fontId="5" fillId="2" borderId="0" xfId="0" applyNumberFormat="1" applyFont="1" applyFill="1" applyBorder="1" applyAlignment="1">
      <alignment horizontal="right" vertical="center"/>
    </xf>
    <xf numFmtId="0" fontId="7" fillId="2" borderId="0" xfId="0" applyFont="1" applyFill="1" applyAlignment="1">
      <alignment horizontal="left" vertical="center" readingOrder="1"/>
    </xf>
    <xf numFmtId="171" fontId="15" fillId="2" borderId="0" xfId="0" applyNumberFormat="1" applyFont="1" applyFill="1" applyBorder="1" applyAlignment="1">
      <alignment horizontal="right" vertical="center"/>
    </xf>
    <xf numFmtId="169" fontId="15" fillId="2" borderId="0" xfId="0" applyNumberFormat="1" applyFont="1" applyFill="1" applyBorder="1" applyAlignment="1">
      <alignment horizontal="right" vertical="center"/>
    </xf>
    <xf numFmtId="166" fontId="15" fillId="2" borderId="0" xfId="0" applyNumberFormat="1" applyFont="1" applyFill="1" applyBorder="1" applyAlignment="1">
      <alignment horizontal="right" vertical="center"/>
    </xf>
    <xf numFmtId="174" fontId="15" fillId="2" borderId="0" xfId="0" applyNumberFormat="1" applyFont="1" applyFill="1" applyBorder="1" applyAlignment="1">
      <alignment horizontal="right" vertical="center"/>
    </xf>
    <xf numFmtId="175" fontId="5" fillId="2" borderId="0" xfId="0" applyNumberFormat="1" applyFont="1" applyFill="1" applyBorder="1" applyAlignment="1">
      <alignment horizontal="right" vertical="center"/>
    </xf>
    <xf numFmtId="172" fontId="15" fillId="2" borderId="0" xfId="0" applyNumberFormat="1" applyFont="1" applyFill="1" applyBorder="1" applyAlignment="1">
      <alignment horizontal="right" vertical="center"/>
    </xf>
    <xf numFmtId="172" fontId="18" fillId="2" borderId="1" xfId="0" applyNumberFormat="1" applyFont="1" applyFill="1" applyBorder="1" applyAlignment="1">
      <alignment horizontal="right" vertical="center"/>
    </xf>
    <xf numFmtId="166" fontId="18" fillId="2" borderId="1" xfId="0" applyNumberFormat="1" applyFont="1" applyFill="1" applyBorder="1" applyAlignment="1">
      <alignment horizontal="right" vertical="center"/>
    </xf>
    <xf numFmtId="1" fontId="11" fillId="2" borderId="0" xfId="0" applyNumberFormat="1" applyFont="1" applyFill="1" applyAlignment="1">
      <alignment horizontal="right" vertical="center" wrapText="1" readingOrder="1"/>
    </xf>
    <xf numFmtId="164" fontId="13" fillId="2" borderId="1" xfId="0" applyNumberFormat="1" applyFont="1" applyFill="1" applyBorder="1" applyAlignment="1">
      <alignment horizontal="right" vertical="center" wrapText="1" readingOrder="1"/>
    </xf>
    <xf numFmtId="0" fontId="17" fillId="2" borderId="0" xfId="0" applyFont="1" applyFill="1" applyAlignment="1">
      <alignment vertical="center"/>
    </xf>
    <xf numFmtId="0" fontId="8" fillId="2" borderId="0" xfId="0" applyFont="1" applyFill="1" applyBorder="1" applyAlignment="1">
      <alignment vertical="center"/>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6" xfId="0" applyFont="1" applyFill="1" applyBorder="1" applyAlignment="1">
      <alignment horizontal="left" vertical="center"/>
    </xf>
    <xf numFmtId="0" fontId="19" fillId="2" borderId="0" xfId="0" applyFont="1" applyFill="1" applyAlignment="1">
      <alignment horizontal="left" vertical="center"/>
    </xf>
    <xf numFmtId="0" fontId="10" fillId="3" borderId="0" xfId="0" applyFont="1" applyFill="1" applyAlignment="1">
      <alignment horizontal="right" vertical="center" wrapText="1" readingOrder="1"/>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0" fillId="3" borderId="0" xfId="0" applyFont="1" applyFill="1" applyAlignment="1">
      <alignment horizontal="left" vertical="center" wrapText="1" readingOrder="1"/>
    </xf>
  </cellXfs>
  <cellStyles count="2">
    <cellStyle name="Comma" xfId="1" builtinId="3"/>
    <cellStyle name="Normal" xfId="0" builtinId="0"/>
  </cellStyles>
  <dxfs count="0"/>
  <tableStyles count="0" defaultTableStyle="TableStyleMedium2" defaultPivotStyle="PivotStyleLight16"/>
  <colors>
    <mruColors>
      <color rgb="FFBFC4DC"/>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495300</xdr:colOff>
      <xdr:row>3</xdr:row>
      <xdr:rowOff>33655</xdr:rowOff>
    </xdr:to>
    <xdr:pic>
      <xdr:nvPicPr>
        <xdr:cNvPr id="2" name="Picture 1" descr="Description: LogoPPT">
          <a:extLst>
            <a:ext uri="{FF2B5EF4-FFF2-40B4-BE49-F238E27FC236}">
              <a16:creationId xmlns:a16="http://schemas.microsoft.com/office/drawing/2014/main" id="{ADE6C764-A1B5-4754-BBDA-58E501CEF1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114300</xdr:colOff>
      <xdr:row>3</xdr:row>
      <xdr:rowOff>43180</xdr:rowOff>
    </xdr:to>
    <xdr:pic>
      <xdr:nvPicPr>
        <xdr:cNvPr id="4" name="Picture 3" descr="Description: LogoPPT">
          <a:extLst>
            <a:ext uri="{FF2B5EF4-FFF2-40B4-BE49-F238E27FC236}">
              <a16:creationId xmlns:a16="http://schemas.microsoft.com/office/drawing/2014/main" id="{82A6E7D3-AF19-4DD3-AF3B-2F2DF015C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419350" cy="605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1924050</xdr:colOff>
      <xdr:row>3</xdr:row>
      <xdr:rowOff>33655</xdr:rowOff>
    </xdr:to>
    <xdr:pic>
      <xdr:nvPicPr>
        <xdr:cNvPr id="2" name="Picture 1" descr="Description: LogoPPT">
          <a:extLst>
            <a:ext uri="{FF2B5EF4-FFF2-40B4-BE49-F238E27FC236}">
              <a16:creationId xmlns:a16="http://schemas.microsoft.com/office/drawing/2014/main" id="{4A0B63C9-C610-470D-A5A5-A6B955E5EC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reenberg, Robert" id="{22F688E9-9573-456F-8896-BA428D9CF1B3}" userId="S::robert.greenberg@angloamerican.com::9560cc73-e2bf-400f-a8bd-a1bf860fea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25"/>
  <sheetViews>
    <sheetView tabSelected="1" workbookViewId="0">
      <selection activeCell="D28" sqref="D28"/>
    </sheetView>
  </sheetViews>
  <sheetFormatPr defaultRowHeight="15" x14ac:dyDescent="0.25"/>
  <cols>
    <col min="1" max="1" width="1.42578125" style="3" customWidth="1"/>
    <col min="2" max="16384" width="9.140625" style="3"/>
  </cols>
  <sheetData>
    <row r="4" spans="2:23" ht="15.75" thickBot="1" x14ac:dyDescent="0.3"/>
    <row r="5" spans="2:23" ht="15.75" thickTop="1" x14ac:dyDescent="0.25">
      <c r="B5" s="56" t="s">
        <v>69</v>
      </c>
      <c r="C5" s="57"/>
      <c r="D5" s="57"/>
      <c r="E5" s="57"/>
      <c r="F5" s="57"/>
      <c r="G5" s="57"/>
      <c r="H5" s="57"/>
      <c r="I5" s="57"/>
      <c r="J5" s="57"/>
      <c r="K5" s="57"/>
      <c r="L5" s="57"/>
      <c r="M5" s="57"/>
      <c r="N5" s="57"/>
      <c r="O5" s="57"/>
      <c r="P5" s="57"/>
      <c r="Q5" s="57"/>
      <c r="R5" s="57"/>
      <c r="S5" s="57"/>
      <c r="T5" s="57"/>
      <c r="U5" s="57"/>
      <c r="V5" s="57"/>
      <c r="W5" s="58"/>
    </row>
    <row r="6" spans="2:23" x14ac:dyDescent="0.25">
      <c r="B6" s="59"/>
      <c r="C6" s="60"/>
      <c r="D6" s="60"/>
      <c r="E6" s="60"/>
      <c r="F6" s="60"/>
      <c r="G6" s="60"/>
      <c r="H6" s="60"/>
      <c r="I6" s="60"/>
      <c r="J6" s="60"/>
      <c r="K6" s="60"/>
      <c r="L6" s="60"/>
      <c r="M6" s="60"/>
      <c r="N6" s="60"/>
      <c r="O6" s="60"/>
      <c r="P6" s="60"/>
      <c r="Q6" s="60"/>
      <c r="R6" s="60"/>
      <c r="S6" s="60"/>
      <c r="T6" s="60"/>
      <c r="U6" s="60"/>
      <c r="V6" s="60"/>
      <c r="W6" s="61"/>
    </row>
    <row r="7" spans="2:23" x14ac:dyDescent="0.25">
      <c r="B7" s="59"/>
      <c r="C7" s="60"/>
      <c r="D7" s="60"/>
      <c r="E7" s="60"/>
      <c r="F7" s="60"/>
      <c r="G7" s="60"/>
      <c r="H7" s="60"/>
      <c r="I7" s="60"/>
      <c r="J7" s="60"/>
      <c r="K7" s="60"/>
      <c r="L7" s="60"/>
      <c r="M7" s="60"/>
      <c r="N7" s="60"/>
      <c r="O7" s="60"/>
      <c r="P7" s="60"/>
      <c r="Q7" s="60"/>
      <c r="R7" s="60"/>
      <c r="S7" s="60"/>
      <c r="T7" s="60"/>
      <c r="U7" s="60"/>
      <c r="V7" s="60"/>
      <c r="W7" s="61"/>
    </row>
    <row r="8" spans="2:23" x14ac:dyDescent="0.25">
      <c r="B8" s="59"/>
      <c r="C8" s="60"/>
      <c r="D8" s="60"/>
      <c r="E8" s="60"/>
      <c r="F8" s="60"/>
      <c r="G8" s="60"/>
      <c r="H8" s="60"/>
      <c r="I8" s="60"/>
      <c r="J8" s="60"/>
      <c r="K8" s="60"/>
      <c r="L8" s="60"/>
      <c r="M8" s="60"/>
      <c r="N8" s="60"/>
      <c r="O8" s="60"/>
      <c r="P8" s="60"/>
      <c r="Q8" s="60"/>
      <c r="R8" s="60"/>
      <c r="S8" s="60"/>
      <c r="T8" s="60"/>
      <c r="U8" s="60"/>
      <c r="V8" s="60"/>
      <c r="W8" s="61"/>
    </row>
    <row r="9" spans="2:23" x14ac:dyDescent="0.25">
      <c r="B9" s="59"/>
      <c r="C9" s="60"/>
      <c r="D9" s="60"/>
      <c r="E9" s="60"/>
      <c r="F9" s="60"/>
      <c r="G9" s="60"/>
      <c r="H9" s="60"/>
      <c r="I9" s="60"/>
      <c r="J9" s="60"/>
      <c r="K9" s="60"/>
      <c r="L9" s="60"/>
      <c r="M9" s="60"/>
      <c r="N9" s="60"/>
      <c r="O9" s="60"/>
      <c r="P9" s="60"/>
      <c r="Q9" s="60"/>
      <c r="R9" s="60"/>
      <c r="S9" s="60"/>
      <c r="T9" s="60"/>
      <c r="U9" s="60"/>
      <c r="V9" s="60"/>
      <c r="W9" s="61"/>
    </row>
    <row r="10" spans="2:23" x14ac:dyDescent="0.25">
      <c r="B10" s="59"/>
      <c r="C10" s="60"/>
      <c r="D10" s="60"/>
      <c r="E10" s="60"/>
      <c r="F10" s="60"/>
      <c r="G10" s="60"/>
      <c r="H10" s="60"/>
      <c r="I10" s="60"/>
      <c r="J10" s="60"/>
      <c r="K10" s="60"/>
      <c r="L10" s="60"/>
      <c r="M10" s="60"/>
      <c r="N10" s="60"/>
      <c r="O10" s="60"/>
      <c r="P10" s="60"/>
      <c r="Q10" s="60"/>
      <c r="R10" s="60"/>
      <c r="S10" s="60"/>
      <c r="T10" s="60"/>
      <c r="U10" s="60"/>
      <c r="V10" s="60"/>
      <c r="W10" s="61"/>
    </row>
    <row r="11" spans="2:23" x14ac:dyDescent="0.25">
      <c r="B11" s="59"/>
      <c r="C11" s="60"/>
      <c r="D11" s="60"/>
      <c r="E11" s="60"/>
      <c r="F11" s="60"/>
      <c r="G11" s="60"/>
      <c r="H11" s="60"/>
      <c r="I11" s="60"/>
      <c r="J11" s="60"/>
      <c r="K11" s="60"/>
      <c r="L11" s="60"/>
      <c r="M11" s="60"/>
      <c r="N11" s="60"/>
      <c r="O11" s="60"/>
      <c r="P11" s="60"/>
      <c r="Q11" s="60"/>
      <c r="R11" s="60"/>
      <c r="S11" s="60"/>
      <c r="T11" s="60"/>
      <c r="U11" s="60"/>
      <c r="V11" s="60"/>
      <c r="W11" s="61"/>
    </row>
    <row r="12" spans="2:23" x14ac:dyDescent="0.25">
      <c r="B12" s="59"/>
      <c r="C12" s="60"/>
      <c r="D12" s="60"/>
      <c r="E12" s="60"/>
      <c r="F12" s="60"/>
      <c r="G12" s="60"/>
      <c r="H12" s="60"/>
      <c r="I12" s="60"/>
      <c r="J12" s="60"/>
      <c r="K12" s="60"/>
      <c r="L12" s="60"/>
      <c r="M12" s="60"/>
      <c r="N12" s="60"/>
      <c r="O12" s="60"/>
      <c r="P12" s="60"/>
      <c r="Q12" s="60"/>
      <c r="R12" s="60"/>
      <c r="S12" s="60"/>
      <c r="T12" s="60"/>
      <c r="U12" s="60"/>
      <c r="V12" s="60"/>
      <c r="W12" s="61"/>
    </row>
    <row r="13" spans="2:23" x14ac:dyDescent="0.25">
      <c r="B13" s="59"/>
      <c r="C13" s="60"/>
      <c r="D13" s="60"/>
      <c r="E13" s="60"/>
      <c r="F13" s="60"/>
      <c r="G13" s="60"/>
      <c r="H13" s="60"/>
      <c r="I13" s="60"/>
      <c r="J13" s="60"/>
      <c r="K13" s="60"/>
      <c r="L13" s="60"/>
      <c r="M13" s="60"/>
      <c r="N13" s="60"/>
      <c r="O13" s="60"/>
      <c r="P13" s="60"/>
      <c r="Q13" s="60"/>
      <c r="R13" s="60"/>
      <c r="S13" s="60"/>
      <c r="T13" s="60"/>
      <c r="U13" s="60"/>
      <c r="V13" s="60"/>
      <c r="W13" s="61"/>
    </row>
    <row r="14" spans="2:23" x14ac:dyDescent="0.25">
      <c r="B14" s="59"/>
      <c r="C14" s="60"/>
      <c r="D14" s="60"/>
      <c r="E14" s="60"/>
      <c r="F14" s="60"/>
      <c r="G14" s="60"/>
      <c r="H14" s="60"/>
      <c r="I14" s="60"/>
      <c r="J14" s="60"/>
      <c r="K14" s="60"/>
      <c r="L14" s="60"/>
      <c r="M14" s="60"/>
      <c r="N14" s="60"/>
      <c r="O14" s="60"/>
      <c r="P14" s="60"/>
      <c r="Q14" s="60"/>
      <c r="R14" s="60"/>
      <c r="S14" s="60"/>
      <c r="T14" s="60"/>
      <c r="U14" s="60"/>
      <c r="V14" s="60"/>
      <c r="W14" s="61"/>
    </row>
    <row r="15" spans="2:23" x14ac:dyDescent="0.25">
      <c r="B15" s="59"/>
      <c r="C15" s="60"/>
      <c r="D15" s="60"/>
      <c r="E15" s="60"/>
      <c r="F15" s="60"/>
      <c r="G15" s="60"/>
      <c r="H15" s="60"/>
      <c r="I15" s="60"/>
      <c r="J15" s="60"/>
      <c r="K15" s="60"/>
      <c r="L15" s="60"/>
      <c r="M15" s="60"/>
      <c r="N15" s="60"/>
      <c r="O15" s="60"/>
      <c r="P15" s="60"/>
      <c r="Q15" s="60"/>
      <c r="R15" s="60"/>
      <c r="S15" s="60"/>
      <c r="T15" s="60"/>
      <c r="U15" s="60"/>
      <c r="V15" s="60"/>
      <c r="W15" s="61"/>
    </row>
    <row r="16" spans="2:23" x14ac:dyDescent="0.25">
      <c r="B16" s="59"/>
      <c r="C16" s="60"/>
      <c r="D16" s="60"/>
      <c r="E16" s="60"/>
      <c r="F16" s="60"/>
      <c r="G16" s="60"/>
      <c r="H16" s="60"/>
      <c r="I16" s="60"/>
      <c r="J16" s="60"/>
      <c r="K16" s="60"/>
      <c r="L16" s="60"/>
      <c r="M16" s="60"/>
      <c r="N16" s="60"/>
      <c r="O16" s="60"/>
      <c r="P16" s="60"/>
      <c r="Q16" s="60"/>
      <c r="R16" s="60"/>
      <c r="S16" s="60"/>
      <c r="T16" s="60"/>
      <c r="U16" s="60"/>
      <c r="V16" s="60"/>
      <c r="W16" s="61"/>
    </row>
    <row r="17" spans="2:23" x14ac:dyDescent="0.25">
      <c r="B17" s="59"/>
      <c r="C17" s="60"/>
      <c r="D17" s="60"/>
      <c r="E17" s="60"/>
      <c r="F17" s="60"/>
      <c r="G17" s="60"/>
      <c r="H17" s="60"/>
      <c r="I17" s="60"/>
      <c r="J17" s="60"/>
      <c r="K17" s="60"/>
      <c r="L17" s="60"/>
      <c r="M17" s="60"/>
      <c r="N17" s="60"/>
      <c r="O17" s="60"/>
      <c r="P17" s="60"/>
      <c r="Q17" s="60"/>
      <c r="R17" s="60"/>
      <c r="S17" s="60"/>
      <c r="T17" s="60"/>
      <c r="U17" s="60"/>
      <c r="V17" s="60"/>
      <c r="W17" s="61"/>
    </row>
    <row r="18" spans="2:23" x14ac:dyDescent="0.25">
      <c r="B18" s="59"/>
      <c r="C18" s="60"/>
      <c r="D18" s="60"/>
      <c r="E18" s="60"/>
      <c r="F18" s="60"/>
      <c r="G18" s="60"/>
      <c r="H18" s="60"/>
      <c r="I18" s="60"/>
      <c r="J18" s="60"/>
      <c r="K18" s="60"/>
      <c r="L18" s="60"/>
      <c r="M18" s="60"/>
      <c r="N18" s="60"/>
      <c r="O18" s="60"/>
      <c r="P18" s="60"/>
      <c r="Q18" s="60"/>
      <c r="R18" s="60"/>
      <c r="S18" s="60"/>
      <c r="T18" s="60"/>
      <c r="U18" s="60"/>
      <c r="V18" s="60"/>
      <c r="W18" s="61"/>
    </row>
    <row r="19" spans="2:23" x14ac:dyDescent="0.25">
      <c r="B19" s="59"/>
      <c r="C19" s="60"/>
      <c r="D19" s="60"/>
      <c r="E19" s="60"/>
      <c r="F19" s="60"/>
      <c r="G19" s="60"/>
      <c r="H19" s="60"/>
      <c r="I19" s="60"/>
      <c r="J19" s="60"/>
      <c r="K19" s="60"/>
      <c r="L19" s="60"/>
      <c r="M19" s="60"/>
      <c r="N19" s="60"/>
      <c r="O19" s="60"/>
      <c r="P19" s="60"/>
      <c r="Q19" s="60"/>
      <c r="R19" s="60"/>
      <c r="S19" s="60"/>
      <c r="T19" s="60"/>
      <c r="U19" s="60"/>
      <c r="V19" s="60"/>
      <c r="W19" s="61"/>
    </row>
    <row r="20" spans="2:23" x14ac:dyDescent="0.25">
      <c r="B20" s="59"/>
      <c r="C20" s="60"/>
      <c r="D20" s="60"/>
      <c r="E20" s="60"/>
      <c r="F20" s="60"/>
      <c r="G20" s="60"/>
      <c r="H20" s="60"/>
      <c r="I20" s="60"/>
      <c r="J20" s="60"/>
      <c r="K20" s="60"/>
      <c r="L20" s="60"/>
      <c r="M20" s="60"/>
      <c r="N20" s="60"/>
      <c r="O20" s="60"/>
      <c r="P20" s="60"/>
      <c r="Q20" s="60"/>
      <c r="R20" s="60"/>
      <c r="S20" s="60"/>
      <c r="T20" s="60"/>
      <c r="U20" s="60"/>
      <c r="V20" s="60"/>
      <c r="W20" s="61"/>
    </row>
    <row r="21" spans="2:23" x14ac:dyDescent="0.25">
      <c r="B21" s="59"/>
      <c r="C21" s="60"/>
      <c r="D21" s="60"/>
      <c r="E21" s="60"/>
      <c r="F21" s="60"/>
      <c r="G21" s="60"/>
      <c r="H21" s="60"/>
      <c r="I21" s="60"/>
      <c r="J21" s="60"/>
      <c r="K21" s="60"/>
      <c r="L21" s="60"/>
      <c r="M21" s="60"/>
      <c r="N21" s="60"/>
      <c r="O21" s="60"/>
      <c r="P21" s="60"/>
      <c r="Q21" s="60"/>
      <c r="R21" s="60"/>
      <c r="S21" s="60"/>
      <c r="T21" s="60"/>
      <c r="U21" s="60"/>
      <c r="V21" s="60"/>
      <c r="W21" s="61"/>
    </row>
    <row r="22" spans="2:23" x14ac:dyDescent="0.25">
      <c r="B22" s="59"/>
      <c r="C22" s="60"/>
      <c r="D22" s="60"/>
      <c r="E22" s="60"/>
      <c r="F22" s="60"/>
      <c r="G22" s="60"/>
      <c r="H22" s="60"/>
      <c r="I22" s="60"/>
      <c r="J22" s="60"/>
      <c r="K22" s="60"/>
      <c r="L22" s="60"/>
      <c r="M22" s="60"/>
      <c r="N22" s="60"/>
      <c r="O22" s="60"/>
      <c r="P22" s="60"/>
      <c r="Q22" s="60"/>
      <c r="R22" s="60"/>
      <c r="S22" s="60"/>
      <c r="T22" s="60"/>
      <c r="U22" s="60"/>
      <c r="V22" s="60"/>
      <c r="W22" s="61"/>
    </row>
    <row r="23" spans="2:23" x14ac:dyDescent="0.25">
      <c r="B23" s="59"/>
      <c r="C23" s="60"/>
      <c r="D23" s="60"/>
      <c r="E23" s="60"/>
      <c r="F23" s="60"/>
      <c r="G23" s="60"/>
      <c r="H23" s="60"/>
      <c r="I23" s="60"/>
      <c r="J23" s="60"/>
      <c r="K23" s="60"/>
      <c r="L23" s="60"/>
      <c r="M23" s="60"/>
      <c r="N23" s="60"/>
      <c r="O23" s="60"/>
      <c r="P23" s="60"/>
      <c r="Q23" s="60"/>
      <c r="R23" s="60"/>
      <c r="S23" s="60"/>
      <c r="T23" s="60"/>
      <c r="U23" s="60"/>
      <c r="V23" s="60"/>
      <c r="W23" s="61"/>
    </row>
    <row r="24" spans="2:23" ht="15.75" thickBot="1" x14ac:dyDescent="0.3">
      <c r="B24" s="62"/>
      <c r="C24" s="63"/>
      <c r="D24" s="63"/>
      <c r="E24" s="63"/>
      <c r="F24" s="63"/>
      <c r="G24" s="63"/>
      <c r="H24" s="63"/>
      <c r="I24" s="63"/>
      <c r="J24" s="63"/>
      <c r="K24" s="63"/>
      <c r="L24" s="63"/>
      <c r="M24" s="63"/>
      <c r="N24" s="63"/>
      <c r="O24" s="63"/>
      <c r="P24" s="63"/>
      <c r="Q24" s="63"/>
      <c r="R24" s="63"/>
      <c r="S24" s="63"/>
      <c r="T24" s="63"/>
      <c r="U24" s="63"/>
      <c r="V24" s="63"/>
      <c r="W24" s="64"/>
    </row>
    <row r="25" spans="2:23" ht="15.75" thickTop="1" x14ac:dyDescent="0.25"/>
  </sheetData>
  <mergeCells count="1">
    <mergeCell ref="B5:W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L47"/>
  <sheetViews>
    <sheetView workbookViewId="0">
      <selection activeCell="C15" sqref="C15"/>
    </sheetView>
  </sheetViews>
  <sheetFormatPr defaultRowHeight="15" x14ac:dyDescent="0.25"/>
  <cols>
    <col min="1" max="1" width="1.42578125" style="3" customWidth="1"/>
    <col min="2" max="2" width="33.140625" style="3" customWidth="1"/>
    <col min="3" max="3" width="9.5703125" style="3" bestFit="1" customWidth="1"/>
    <col min="4" max="4" width="8.28515625" style="3" bestFit="1" customWidth="1"/>
    <col min="5" max="5" width="9.7109375" style="3" bestFit="1" customWidth="1"/>
    <col min="6" max="7" width="9.5703125" style="3" customWidth="1"/>
    <col min="8" max="8" width="11.5703125" style="3" customWidth="1"/>
    <col min="9" max="9" width="7.7109375" style="3" bestFit="1" customWidth="1"/>
    <col min="10" max="10" width="8.28515625" style="3" bestFit="1" customWidth="1"/>
    <col min="11" max="11" width="6.5703125" style="3" customWidth="1"/>
    <col min="12" max="12" width="6.28515625" style="3" bestFit="1" customWidth="1"/>
    <col min="13" max="16384" width="9.140625" style="3"/>
  </cols>
  <sheetData>
    <row r="1" spans="2:12" x14ac:dyDescent="0.25">
      <c r="D1" s="65" t="s">
        <v>70</v>
      </c>
      <c r="E1" s="65"/>
      <c r="F1" s="65"/>
      <c r="G1" s="65"/>
      <c r="H1" s="65"/>
      <c r="I1" s="65"/>
      <c r="J1" s="65"/>
      <c r="K1" s="65"/>
      <c r="L1" s="65"/>
    </row>
    <row r="2" spans="2:12" x14ac:dyDescent="0.25">
      <c r="D2" s="65"/>
      <c r="E2" s="65"/>
      <c r="F2" s="65"/>
      <c r="G2" s="65"/>
      <c r="H2" s="65"/>
      <c r="I2" s="65"/>
      <c r="J2" s="65"/>
      <c r="K2" s="65"/>
      <c r="L2" s="65"/>
    </row>
    <row r="3" spans="2:12" x14ac:dyDescent="0.25">
      <c r="D3" s="65"/>
      <c r="E3" s="65"/>
      <c r="F3" s="65"/>
      <c r="G3" s="65"/>
      <c r="H3" s="65"/>
      <c r="I3" s="65"/>
      <c r="J3" s="65"/>
      <c r="K3" s="65"/>
      <c r="L3" s="65"/>
    </row>
    <row r="5" spans="2:12" ht="24" x14ac:dyDescent="0.25">
      <c r="B5" s="2"/>
      <c r="C5" s="2" t="s">
        <v>0</v>
      </c>
      <c r="D5" s="2" t="s">
        <v>1</v>
      </c>
      <c r="E5" s="2" t="s">
        <v>2</v>
      </c>
      <c r="F5" s="2" t="s">
        <v>3</v>
      </c>
      <c r="G5" s="2" t="s">
        <v>4</v>
      </c>
      <c r="H5" s="2" t="s">
        <v>5</v>
      </c>
      <c r="I5" s="2" t="s">
        <v>6</v>
      </c>
      <c r="J5" s="2" t="s">
        <v>7</v>
      </c>
      <c r="K5" s="2" t="s">
        <v>65</v>
      </c>
      <c r="L5" s="2" t="s">
        <v>8</v>
      </c>
    </row>
    <row r="6" spans="2:12" ht="16.5" customHeight="1" x14ac:dyDescent="0.35">
      <c r="B6" s="8" t="s">
        <v>9</v>
      </c>
      <c r="C6" s="36">
        <v>15.547000000000001</v>
      </c>
      <c r="D6" s="38">
        <v>307.3</v>
      </c>
      <c r="E6" s="48">
        <f>D25</f>
        <v>611.5</v>
      </c>
      <c r="F6" s="41">
        <f>19.8862+1.4643</f>
        <v>21.3505</v>
      </c>
      <c r="G6" s="41">
        <v>10.6218</v>
      </c>
      <c r="H6" s="41">
        <f>E41</f>
        <v>9.9040999999999997</v>
      </c>
      <c r="I6" s="41">
        <f>E45</f>
        <v>13.614699999999999</v>
      </c>
      <c r="J6" s="37">
        <v>18.600000000000001</v>
      </c>
      <c r="K6" s="5"/>
      <c r="L6" s="5"/>
    </row>
    <row r="7" spans="2:12" ht="15.75" customHeight="1" x14ac:dyDescent="0.35">
      <c r="B7" s="9" t="s">
        <v>10</v>
      </c>
      <c r="C7" s="30" t="s">
        <v>11</v>
      </c>
      <c r="D7" s="32">
        <v>6165</v>
      </c>
      <c r="E7" s="30" t="s">
        <v>11</v>
      </c>
      <c r="F7" s="32">
        <v>91</v>
      </c>
      <c r="G7" s="32">
        <v>106</v>
      </c>
      <c r="H7" s="32">
        <f>D41</f>
        <v>191.47751941115297</v>
      </c>
      <c r="I7" s="32">
        <f>D45</f>
        <v>69.455426854796656</v>
      </c>
      <c r="J7" s="32">
        <v>12324</v>
      </c>
      <c r="K7" s="5"/>
      <c r="L7" s="5"/>
    </row>
    <row r="8" spans="2:12" ht="18" customHeight="1" x14ac:dyDescent="0.35">
      <c r="B8" s="9" t="s">
        <v>12</v>
      </c>
      <c r="C8" s="30" t="s">
        <v>11</v>
      </c>
      <c r="D8" s="30" t="s">
        <v>11</v>
      </c>
      <c r="E8" s="30" t="s">
        <v>11</v>
      </c>
      <c r="F8" s="32">
        <v>18</v>
      </c>
      <c r="G8" s="32">
        <v>4</v>
      </c>
      <c r="H8" s="42">
        <v>-8.49</v>
      </c>
      <c r="I8" s="42">
        <v>-6</v>
      </c>
      <c r="J8" s="32">
        <v>88</v>
      </c>
      <c r="K8" s="5"/>
      <c r="L8" s="5"/>
    </row>
    <row r="9" spans="2:12" ht="18" customHeight="1" thickBot="1" x14ac:dyDescent="0.4">
      <c r="B9" s="10" t="s">
        <v>13</v>
      </c>
      <c r="C9" s="30" t="s">
        <v>11</v>
      </c>
      <c r="D9" s="32">
        <v>7.5</v>
      </c>
      <c r="E9" s="30" t="s">
        <v>11</v>
      </c>
      <c r="F9" s="42">
        <v>-1</v>
      </c>
      <c r="G9" s="42">
        <v>-18</v>
      </c>
      <c r="H9" s="30" t="s">
        <v>11</v>
      </c>
      <c r="I9" s="30" t="s">
        <v>11</v>
      </c>
      <c r="J9" s="30" t="s">
        <v>11</v>
      </c>
      <c r="K9" s="6"/>
      <c r="L9" s="6"/>
    </row>
    <row r="10" spans="2:12" ht="18" customHeight="1" x14ac:dyDescent="0.35">
      <c r="B10" s="11" t="s">
        <v>14</v>
      </c>
      <c r="C10" s="34">
        <v>140</v>
      </c>
      <c r="D10" s="33">
        <f>SUM(D7:D9)</f>
        <v>6172.5</v>
      </c>
      <c r="E10" s="39">
        <f>E32</f>
        <v>2883.077264104661</v>
      </c>
      <c r="F10" s="33">
        <f>SUM(F7:F9)</f>
        <v>108</v>
      </c>
      <c r="G10" s="33">
        <f>SUM(G7:G9)</f>
        <v>92</v>
      </c>
      <c r="H10" s="33">
        <f>SUM(H7:H9)</f>
        <v>182.98751941115296</v>
      </c>
      <c r="I10" s="33">
        <f>SUM(I7:I9)</f>
        <v>63.455426854796656</v>
      </c>
      <c r="J10" s="33">
        <f>SUM(J7:J9)</f>
        <v>12412</v>
      </c>
      <c r="K10" s="7"/>
      <c r="L10" s="7"/>
    </row>
    <row r="11" spans="2:12" ht="18" customHeight="1" x14ac:dyDescent="0.35">
      <c r="B11" s="9" t="s">
        <v>15</v>
      </c>
      <c r="C11" s="35">
        <v>62</v>
      </c>
      <c r="D11" s="32">
        <v>2976</v>
      </c>
      <c r="E11" s="40">
        <v>1551</v>
      </c>
      <c r="F11" s="32">
        <v>34</v>
      </c>
      <c r="G11" s="32">
        <v>21</v>
      </c>
      <c r="H11" s="32">
        <v>68</v>
      </c>
      <c r="I11" s="32">
        <f>C45</f>
        <v>42.753876324854751</v>
      </c>
      <c r="J11" s="32">
        <v>9039</v>
      </c>
      <c r="K11" s="5"/>
      <c r="L11" s="5"/>
    </row>
    <row r="12" spans="2:12" ht="18" customHeight="1" x14ac:dyDescent="0.35">
      <c r="B12" s="9" t="s">
        <v>52</v>
      </c>
      <c r="C12" s="35">
        <v>4</v>
      </c>
      <c r="D12" s="30">
        <v>0</v>
      </c>
      <c r="E12" s="40">
        <v>69</v>
      </c>
      <c r="F12" s="32">
        <v>4</v>
      </c>
      <c r="G12" s="32">
        <v>3</v>
      </c>
      <c r="H12" s="32">
        <v>17.989999999999998</v>
      </c>
      <c r="I12" s="32">
        <v>3</v>
      </c>
      <c r="J12" s="32">
        <v>98</v>
      </c>
      <c r="K12" s="5"/>
      <c r="L12" s="5"/>
    </row>
    <row r="13" spans="2:12" ht="20.25" customHeight="1" thickBot="1" x14ac:dyDescent="0.4">
      <c r="B13" s="10" t="s">
        <v>66</v>
      </c>
      <c r="C13" s="35">
        <v>9.0769230769230802</v>
      </c>
      <c r="D13" s="32">
        <v>627.49999000000003</v>
      </c>
      <c r="E13" s="40">
        <v>181.01960784313746</v>
      </c>
      <c r="F13" s="32">
        <v>6.0202337181799024</v>
      </c>
      <c r="G13" s="32">
        <v>4.9221789150614796</v>
      </c>
      <c r="H13" s="32">
        <v>5.49</v>
      </c>
      <c r="I13" s="32">
        <v>11.017598625015612</v>
      </c>
      <c r="J13" s="32">
        <v>479.30107526881739</v>
      </c>
      <c r="K13" s="6"/>
      <c r="L13" s="6"/>
    </row>
    <row r="14" spans="2:12" ht="18" customHeight="1" x14ac:dyDescent="0.35">
      <c r="B14" s="11" t="s">
        <v>16</v>
      </c>
      <c r="C14" s="34">
        <f>C10-C11-C12-C13</f>
        <v>64.92307692307692</v>
      </c>
      <c r="D14" s="33">
        <f t="shared" ref="D14:J14" si="0">D10-D11-D12-D13</f>
        <v>2569.0000099999997</v>
      </c>
      <c r="E14" s="39">
        <f>E10-E11-E12-E13</f>
        <v>1082.0576562615236</v>
      </c>
      <c r="F14" s="33">
        <f t="shared" si="0"/>
        <v>63.979766281820098</v>
      </c>
      <c r="G14" s="33">
        <f t="shared" si="0"/>
        <v>63.07782108493852</v>
      </c>
      <c r="H14" s="33">
        <f>H10-H11-H12-H13</f>
        <v>91.50751941115297</v>
      </c>
      <c r="I14" s="33">
        <f>I10-I11-I12-I13</f>
        <v>6.6839519049262925</v>
      </c>
      <c r="J14" s="33">
        <f t="shared" si="0"/>
        <v>2795.6989247311826</v>
      </c>
      <c r="K14" s="7"/>
      <c r="L14" s="7"/>
    </row>
    <row r="15" spans="2:12" ht="16.5" customHeight="1" x14ac:dyDescent="0.25">
      <c r="B15" s="8" t="s">
        <v>60</v>
      </c>
      <c r="C15" s="30">
        <f>(Footnotes!B6*C14)</f>
        <v>422</v>
      </c>
      <c r="D15" s="30">
        <f>(D6*D14/1000)</f>
        <v>789.45370307299993</v>
      </c>
      <c r="E15" s="30">
        <f>(E6*E14/1000)</f>
        <v>661.67825680392161</v>
      </c>
      <c r="F15" s="30">
        <f>(F6*F14)</f>
        <v>1366</v>
      </c>
      <c r="G15" s="30">
        <f>(G6*G14)</f>
        <v>670</v>
      </c>
      <c r="H15" s="30">
        <f>(H6*H14)</f>
        <v>906.29962300000011</v>
      </c>
      <c r="I15" s="30">
        <f>(I6*I14)</f>
        <v>90.999999999999986</v>
      </c>
      <c r="J15" s="30">
        <f>(J6*J14/1000)</f>
        <v>52</v>
      </c>
      <c r="K15" s="30">
        <f>274-38</f>
        <v>236</v>
      </c>
      <c r="L15" s="30">
        <f>SUM(C15:K15)</f>
        <v>5194.4315828769213</v>
      </c>
    </row>
    <row r="16" spans="2:12" ht="18.75" customHeight="1" thickBot="1" x14ac:dyDescent="0.3">
      <c r="B16" s="31" t="s">
        <v>67</v>
      </c>
      <c r="C16" s="30">
        <v>96</v>
      </c>
      <c r="D16" s="30">
        <v>0</v>
      </c>
      <c r="E16" s="30">
        <v>162</v>
      </c>
      <c r="F16" s="30">
        <v>0</v>
      </c>
      <c r="G16" s="30">
        <v>0</v>
      </c>
      <c r="H16" s="30">
        <v>0</v>
      </c>
      <c r="I16" s="30">
        <v>-1</v>
      </c>
      <c r="J16" s="30">
        <v>0</v>
      </c>
      <c r="K16" s="30">
        <v>0</v>
      </c>
      <c r="L16" s="30">
        <f>SUM(C16:K16)</f>
        <v>257</v>
      </c>
    </row>
    <row r="17" spans="2:12" ht="17.25" customHeight="1" x14ac:dyDescent="0.25">
      <c r="B17" s="11" t="s">
        <v>61</v>
      </c>
      <c r="C17" s="27">
        <f>SUM(C15:C16)</f>
        <v>518</v>
      </c>
      <c r="D17" s="27">
        <f t="shared" ref="D17:K17" si="1">SUM(D15:D16)</f>
        <v>789.45370307299993</v>
      </c>
      <c r="E17" s="27">
        <f t="shared" si="1"/>
        <v>823.67825680392161</v>
      </c>
      <c r="F17" s="27">
        <f t="shared" si="1"/>
        <v>1366</v>
      </c>
      <c r="G17" s="27">
        <f>SUM(G15:G16)</f>
        <v>670</v>
      </c>
      <c r="H17" s="27">
        <f t="shared" si="1"/>
        <v>906.29962300000011</v>
      </c>
      <c r="I17" s="27">
        <f t="shared" si="1"/>
        <v>89.999999999999986</v>
      </c>
      <c r="J17" s="27">
        <f t="shared" si="1"/>
        <v>52</v>
      </c>
      <c r="K17" s="27">
        <f t="shared" si="1"/>
        <v>236</v>
      </c>
      <c r="L17" s="27">
        <f>SUM(L15:L16)</f>
        <v>5451.4315828769213</v>
      </c>
    </row>
    <row r="18" spans="2:12" ht="14.25" customHeight="1" x14ac:dyDescent="0.25"/>
    <row r="19" spans="2:12" ht="15.75" thickBot="1" x14ac:dyDescent="0.3"/>
    <row r="20" spans="2:12" ht="15.75" thickTop="1" x14ac:dyDescent="0.25">
      <c r="B20" s="67" t="s">
        <v>51</v>
      </c>
      <c r="C20" s="68"/>
      <c r="D20" s="68"/>
      <c r="E20" s="69"/>
    </row>
    <row r="21" spans="2:12" ht="15.75" thickBot="1" x14ac:dyDescent="0.3">
      <c r="B21" s="70"/>
      <c r="C21" s="71"/>
      <c r="D21" s="71"/>
      <c r="E21" s="72"/>
    </row>
    <row r="22" spans="2:12" ht="7.5" customHeight="1" thickTop="1" x14ac:dyDescent="0.25">
      <c r="B22" s="4"/>
      <c r="C22" s="4"/>
      <c r="D22" s="4"/>
      <c r="E22" s="4"/>
    </row>
    <row r="23" spans="2:12" x14ac:dyDescent="0.25">
      <c r="B23" s="1" t="s">
        <v>40</v>
      </c>
      <c r="C23" s="66" t="s">
        <v>42</v>
      </c>
      <c r="D23" s="66" t="s">
        <v>43</v>
      </c>
      <c r="E23" s="66" t="s">
        <v>50</v>
      </c>
    </row>
    <row r="24" spans="2:12" x14ac:dyDescent="0.25">
      <c r="B24" s="1" t="s">
        <v>41</v>
      </c>
      <c r="C24" s="66"/>
      <c r="D24" s="66"/>
      <c r="E24" s="66"/>
    </row>
    <row r="25" spans="2:12" x14ac:dyDescent="0.25">
      <c r="B25" s="15" t="s">
        <v>44</v>
      </c>
      <c r="C25" s="44">
        <v>833</v>
      </c>
      <c r="D25" s="47">
        <v>611.5</v>
      </c>
      <c r="E25" s="52">
        <f>C25*D25/1000</f>
        <v>509.37950000000001</v>
      </c>
    </row>
    <row r="26" spans="2:12" x14ac:dyDescent="0.25">
      <c r="B26" s="15" t="s">
        <v>45</v>
      </c>
      <c r="C26" s="44">
        <v>1400.5</v>
      </c>
      <c r="D26" s="47">
        <v>534.70000000000005</v>
      </c>
      <c r="E26" s="52">
        <f>C26*D26/1000</f>
        <v>748.84735000000012</v>
      </c>
    </row>
    <row r="27" spans="2:12" x14ac:dyDescent="0.25">
      <c r="B27" s="15" t="s">
        <v>46</v>
      </c>
      <c r="C27" s="44">
        <v>2855.49</v>
      </c>
      <c r="D27" s="47">
        <v>85.3</v>
      </c>
      <c r="E27" s="52">
        <f>C27*D27/1000</f>
        <v>243.57329699999997</v>
      </c>
    </row>
    <row r="28" spans="2:12" x14ac:dyDescent="0.25">
      <c r="B28" s="15" t="s">
        <v>7</v>
      </c>
      <c r="C28" s="46">
        <v>12528</v>
      </c>
      <c r="D28" s="45">
        <v>7.2</v>
      </c>
      <c r="E28" s="52">
        <f>C28*D28/1000</f>
        <v>90.201599999999999</v>
      </c>
    </row>
    <row r="29" spans="2:12" ht="15.75" customHeight="1" thickBot="1" x14ac:dyDescent="0.3">
      <c r="B29" s="12" t="s">
        <v>47</v>
      </c>
      <c r="C29" s="13"/>
      <c r="D29" s="13"/>
      <c r="E29" s="14">
        <v>171</v>
      </c>
    </row>
    <row r="30" spans="2:12" ht="14.25" customHeight="1" thickBot="1" x14ac:dyDescent="0.3">
      <c r="B30" s="18" t="s">
        <v>48</v>
      </c>
      <c r="C30" s="19"/>
      <c r="D30" s="19"/>
      <c r="E30" s="20">
        <f>SUM(E25:E29)</f>
        <v>1763.001747</v>
      </c>
    </row>
    <row r="31" spans="2:12" ht="15" customHeight="1" thickBot="1" x14ac:dyDescent="0.3">
      <c r="B31" s="21" t="s">
        <v>49</v>
      </c>
      <c r="C31" s="22"/>
      <c r="D31" s="22"/>
      <c r="E31" s="47">
        <f>D25</f>
        <v>611.5</v>
      </c>
    </row>
    <row r="32" spans="2:12" ht="14.25" customHeight="1" x14ac:dyDescent="0.25">
      <c r="B32" s="23" t="s">
        <v>62</v>
      </c>
      <c r="C32" s="24"/>
      <c r="D32" s="24"/>
      <c r="E32" s="53">
        <f>(E30/E31*1000)</f>
        <v>2883.077264104661</v>
      </c>
    </row>
    <row r="33" spans="2:5" ht="15.75" thickBot="1" x14ac:dyDescent="0.3"/>
    <row r="34" spans="2:5" ht="15.75" thickTop="1" x14ac:dyDescent="0.25">
      <c r="B34" s="73" t="s">
        <v>53</v>
      </c>
      <c r="C34" s="74"/>
      <c r="D34" s="74"/>
      <c r="E34" s="75"/>
    </row>
    <row r="35" spans="2:5" ht="15.75" thickBot="1" x14ac:dyDescent="0.3">
      <c r="B35" s="76"/>
      <c r="C35" s="77"/>
      <c r="D35" s="77"/>
      <c r="E35" s="78"/>
    </row>
    <row r="36" spans="2:5" ht="7.5" customHeight="1" thickTop="1" x14ac:dyDescent="0.25">
      <c r="B36" s="4"/>
      <c r="C36" s="4"/>
      <c r="D36" s="4"/>
      <c r="E36" s="4"/>
    </row>
    <row r="37" spans="2:5" s="28" customFormat="1" ht="12" x14ac:dyDescent="0.2">
      <c r="B37" s="79" t="s">
        <v>57</v>
      </c>
      <c r="C37" s="66" t="s">
        <v>54</v>
      </c>
      <c r="D37" s="66" t="s">
        <v>42</v>
      </c>
      <c r="E37" s="66" t="s">
        <v>43</v>
      </c>
    </row>
    <row r="38" spans="2:5" s="28" customFormat="1" ht="12" x14ac:dyDescent="0.2">
      <c r="B38" s="79"/>
      <c r="C38" s="66"/>
      <c r="D38" s="66"/>
      <c r="E38" s="66"/>
    </row>
    <row r="39" spans="2:5" s="28" customFormat="1" ht="15" customHeight="1" x14ac:dyDescent="0.2">
      <c r="B39" s="15" t="s">
        <v>55</v>
      </c>
      <c r="C39" s="16"/>
      <c r="D39" s="46">
        <v>205</v>
      </c>
      <c r="E39" s="49">
        <v>8.23</v>
      </c>
    </row>
    <row r="40" spans="2:5" s="28" customFormat="1" ht="15" customHeight="1" thickBot="1" x14ac:dyDescent="0.25">
      <c r="B40" s="15" t="s">
        <v>56</v>
      </c>
      <c r="C40" s="17"/>
      <c r="D40" s="46">
        <v>125</v>
      </c>
      <c r="E40" s="49">
        <v>1.6740999999999999</v>
      </c>
    </row>
    <row r="41" spans="2:5" s="28" customFormat="1" ht="15" customHeight="1" x14ac:dyDescent="0.2">
      <c r="B41" s="23" t="s">
        <v>63</v>
      </c>
      <c r="C41" s="51">
        <v>68</v>
      </c>
      <c r="D41" s="51">
        <f>((D39*E39)+(D40*E40))/E41</f>
        <v>191.47751941115297</v>
      </c>
      <c r="E41" s="50">
        <f>SUM(E39:E40)</f>
        <v>9.9040999999999997</v>
      </c>
    </row>
    <row r="42" spans="2:5" s="28" customFormat="1" ht="12" x14ac:dyDescent="0.2"/>
    <row r="43" spans="2:5" x14ac:dyDescent="0.25">
      <c r="B43" s="15" t="s">
        <v>58</v>
      </c>
      <c r="C43" s="46">
        <v>46</v>
      </c>
      <c r="D43" s="46">
        <v>74</v>
      </c>
      <c r="E43" s="49">
        <v>9.1951999999999998</v>
      </c>
    </row>
    <row r="44" spans="2:5" ht="15.75" thickBot="1" x14ac:dyDescent="0.3">
      <c r="B44" s="15" t="s">
        <v>59</v>
      </c>
      <c r="C44" s="46">
        <v>36</v>
      </c>
      <c r="D44" s="46">
        <v>60</v>
      </c>
      <c r="E44" s="49">
        <v>4.4195000000000002</v>
      </c>
    </row>
    <row r="45" spans="2:5" x14ac:dyDescent="0.25">
      <c r="B45" s="23" t="s">
        <v>64</v>
      </c>
      <c r="C45" s="51">
        <f>((C43*E43)+(C44*E44))/E45</f>
        <v>42.753876324854751</v>
      </c>
      <c r="D45" s="51">
        <f>((D43*E43)+(D44*E44))/E45</f>
        <v>69.455426854796656</v>
      </c>
      <c r="E45" s="50">
        <f>SUM(E43:E44)</f>
        <v>13.614699999999999</v>
      </c>
    </row>
    <row r="47" spans="2:5" x14ac:dyDescent="0.25">
      <c r="B47" s="29"/>
    </row>
  </sheetData>
  <mergeCells count="10">
    <mergeCell ref="B34:E35"/>
    <mergeCell ref="C37:C38"/>
    <mergeCell ref="D37:D38"/>
    <mergeCell ref="E37:E38"/>
    <mergeCell ref="B37:B38"/>
    <mergeCell ref="D1:L3"/>
    <mergeCell ref="C23:C24"/>
    <mergeCell ref="D23:D24"/>
    <mergeCell ref="E23:E24"/>
    <mergeCell ref="B20:E21"/>
  </mergeCells>
  <pageMargins left="0.7" right="0.7" top="0.75" bottom="0.75" header="0.3" footer="0.3"/>
  <pageSetup paperSize="9" orientation="portrait" verticalDpi="0" r:id="rId1"/>
  <ignoredErrors>
    <ignoredError sqref="E10" formula="1"/>
    <ignoredError sqref="F10:G10"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E2B8-FBDE-49D4-A6F9-874BB6D2D7C8}">
  <dimension ref="A5:C29"/>
  <sheetViews>
    <sheetView workbookViewId="0">
      <selection activeCell="B29" sqref="B29"/>
    </sheetView>
  </sheetViews>
  <sheetFormatPr defaultRowHeight="15" x14ac:dyDescent="0.25"/>
  <cols>
    <col min="1" max="1" width="3.28515625" style="25" bestFit="1" customWidth="1"/>
    <col min="2" max="2" width="4.140625" style="26" customWidth="1"/>
    <col min="3" max="3" width="117" style="25" customWidth="1"/>
    <col min="4" max="16384" width="9.140625" style="3"/>
  </cols>
  <sheetData>
    <row r="5" spans="1:3" x14ac:dyDescent="0.25">
      <c r="A5" s="54">
        <v>1</v>
      </c>
      <c r="B5" s="43" t="s">
        <v>17</v>
      </c>
      <c r="C5" s="43"/>
    </row>
    <row r="6" spans="1:3" x14ac:dyDescent="0.25">
      <c r="A6" s="54">
        <v>2</v>
      </c>
      <c r="B6" s="55">
        <v>6.5</v>
      </c>
      <c r="C6" s="43" t="s">
        <v>68</v>
      </c>
    </row>
    <row r="7" spans="1:3" x14ac:dyDescent="0.25">
      <c r="A7" s="54">
        <v>3</v>
      </c>
      <c r="B7" s="43" t="s">
        <v>18</v>
      </c>
      <c r="C7" s="43"/>
    </row>
    <row r="8" spans="1:3" x14ac:dyDescent="0.25">
      <c r="A8" s="54">
        <v>4</v>
      </c>
      <c r="B8" s="43" t="s">
        <v>19</v>
      </c>
      <c r="C8" s="43"/>
    </row>
    <row r="9" spans="1:3" x14ac:dyDescent="0.25">
      <c r="A9" s="54">
        <v>5</v>
      </c>
      <c r="B9" s="43" t="s">
        <v>20</v>
      </c>
      <c r="C9" s="43"/>
    </row>
    <row r="10" spans="1:3" x14ac:dyDescent="0.25">
      <c r="A10" s="54">
        <v>6</v>
      </c>
      <c r="B10" s="43" t="s">
        <v>21</v>
      </c>
      <c r="C10" s="43"/>
    </row>
    <row r="11" spans="1:3" x14ac:dyDescent="0.25">
      <c r="A11" s="54">
        <v>7</v>
      </c>
      <c r="B11" s="43" t="s">
        <v>22</v>
      </c>
    </row>
    <row r="12" spans="1:3" x14ac:dyDescent="0.25">
      <c r="A12" s="54">
        <v>8</v>
      </c>
      <c r="B12" s="43" t="s">
        <v>23</v>
      </c>
    </row>
    <row r="13" spans="1:3" x14ac:dyDescent="0.25">
      <c r="A13" s="54">
        <v>9</v>
      </c>
      <c r="B13" s="43" t="s">
        <v>24</v>
      </c>
    </row>
    <row r="14" spans="1:3" x14ac:dyDescent="0.25">
      <c r="A14" s="54">
        <v>10</v>
      </c>
      <c r="B14" s="43" t="s">
        <v>25</v>
      </c>
    </row>
    <row r="15" spans="1:3" x14ac:dyDescent="0.25">
      <c r="A15" s="54">
        <v>11</v>
      </c>
      <c r="B15" s="43" t="s">
        <v>26</v>
      </c>
    </row>
    <row r="16" spans="1:3" x14ac:dyDescent="0.25">
      <c r="A16" s="54">
        <v>12</v>
      </c>
      <c r="B16" s="43" t="s">
        <v>27</v>
      </c>
    </row>
    <row r="17" spans="1:2" x14ac:dyDescent="0.25">
      <c r="A17" s="54">
        <v>13</v>
      </c>
      <c r="B17" s="43" t="s">
        <v>28</v>
      </c>
    </row>
    <row r="18" spans="1:2" x14ac:dyDescent="0.25">
      <c r="A18" s="54">
        <v>14</v>
      </c>
      <c r="B18" s="43" t="s">
        <v>29</v>
      </c>
    </row>
    <row r="19" spans="1:2" x14ac:dyDescent="0.25">
      <c r="A19" s="54">
        <v>15</v>
      </c>
      <c r="B19" s="43" t="s">
        <v>30</v>
      </c>
    </row>
    <row r="20" spans="1:2" x14ac:dyDescent="0.25">
      <c r="A20" s="54">
        <v>16</v>
      </c>
      <c r="B20" s="43" t="s">
        <v>31</v>
      </c>
    </row>
    <row r="21" spans="1:2" x14ac:dyDescent="0.25">
      <c r="A21" s="54">
        <v>17</v>
      </c>
      <c r="B21" s="43" t="s">
        <v>32</v>
      </c>
    </row>
    <row r="22" spans="1:2" x14ac:dyDescent="0.25">
      <c r="A22" s="54">
        <v>18</v>
      </c>
      <c r="B22" s="43" t="s">
        <v>33</v>
      </c>
    </row>
    <row r="23" spans="1:2" x14ac:dyDescent="0.25">
      <c r="A23" s="54">
        <v>19</v>
      </c>
      <c r="B23" s="43" t="s">
        <v>34</v>
      </c>
    </row>
    <row r="24" spans="1:2" x14ac:dyDescent="0.25">
      <c r="A24" s="54">
        <v>20</v>
      </c>
      <c r="B24" s="43" t="s">
        <v>35</v>
      </c>
    </row>
    <row r="25" spans="1:2" x14ac:dyDescent="0.25">
      <c r="A25" s="54">
        <v>21</v>
      </c>
      <c r="B25" s="43" t="s">
        <v>36</v>
      </c>
    </row>
    <row r="26" spans="1:2" x14ac:dyDescent="0.25">
      <c r="A26" s="54">
        <v>22</v>
      </c>
      <c r="B26" s="43" t="s">
        <v>37</v>
      </c>
    </row>
    <row r="27" spans="1:2" x14ac:dyDescent="0.25">
      <c r="A27" s="54">
        <v>23</v>
      </c>
      <c r="B27" s="43" t="s">
        <v>38</v>
      </c>
    </row>
    <row r="28" spans="1:2" x14ac:dyDescent="0.25">
      <c r="A28" s="54">
        <v>24</v>
      </c>
      <c r="B28" s="43" t="s">
        <v>71</v>
      </c>
    </row>
    <row r="29" spans="1:2" x14ac:dyDescent="0.25">
      <c r="A29" s="54">
        <v>25</v>
      </c>
      <c r="B29" s="43" t="s">
        <v>39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H1 19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Waterworth, Emma</cp:lastModifiedBy>
  <dcterms:created xsi:type="dcterms:W3CDTF">2019-07-30T14:27:33Z</dcterms:created>
  <dcterms:modified xsi:type="dcterms:W3CDTF">2019-08-06T14:20:18Z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