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Z:\Working documents\AAplc Results\2024\FY 2024\FINAL\"/>
    </mc:Choice>
  </mc:AlternateContent>
  <xr:revisionPtr revIDLastSave="0" documentId="13_ncr:1_{28B8F0B7-4855-48FB-8ECD-AE364760D40F}" xr6:coauthVersionLast="47" xr6:coauthVersionMax="47" xr10:uidLastSave="{00000000-0000-0000-0000-000000000000}"/>
  <bookViews>
    <workbookView xWindow="-5670" yWindow="-21720" windowWidth="51840" windowHeight="21120" tabRatio="835" activeTab="1" xr2:uid="{F23E6CD4-2690-406C-94F1-D42A95F53635}"/>
  </bookViews>
  <sheets>
    <sheet name="Disclaimer" sheetId="4" r:id="rId1"/>
    <sheet name="FY 24 Simplified earnings by BU" sheetId="10" r:id="rId2"/>
    <sheet name=" Earnings Footnotes" sheetId="5" r:id="rId3"/>
    <sheet name="Guidance" sheetId="7" r:id="rId4"/>
    <sheet name="Guidance Footnotes" sheetId="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 i="10" l="1"/>
  <c r="D9" i="10"/>
  <c r="H11" i="10"/>
  <c r="H10" i="10"/>
  <c r="H7" i="10"/>
  <c r="C31" i="10"/>
  <c r="C30" i="10"/>
  <c r="C29" i="10"/>
  <c r="D8" i="10" s="1"/>
  <c r="C28" i="10"/>
  <c r="C27" i="10"/>
  <c r="C26" i="10"/>
  <c r="C13" i="10"/>
  <c r="C11" i="10"/>
  <c r="C10" i="10"/>
  <c r="C7" i="10"/>
  <c r="E46" i="10"/>
  <c r="E6" i="10" s="1"/>
  <c r="E32" i="10"/>
  <c r="C32" i="10" l="1"/>
  <c r="C14" i="10"/>
  <c r="C15" i="10" s="1"/>
  <c r="E42" i="10"/>
  <c r="E41" i="10"/>
  <c r="E40" i="10"/>
  <c r="E45" i="10" l="1"/>
  <c r="J16" i="10"/>
  <c r="D7" i="10" l="1"/>
  <c r="C9" i="10"/>
  <c r="E57" i="10"/>
  <c r="D57" i="10" s="1"/>
  <c r="G7" i="10" s="1"/>
  <c r="G8" i="10" s="1"/>
  <c r="I17" i="10"/>
  <c r="F14" i="10"/>
  <c r="F15" i="10" s="1"/>
  <c r="E47" i="10" l="1"/>
  <c r="E10" i="10" s="1"/>
  <c r="H14" i="10"/>
  <c r="H15" i="10" s="1"/>
  <c r="H8" i="10"/>
  <c r="F17" i="10"/>
  <c r="H17" i="10" l="1"/>
  <c r="E14" i="10"/>
  <c r="E15" i="10" s="1"/>
  <c r="D10" i="10"/>
  <c r="C17" i="10" l="1"/>
  <c r="D14" i="10"/>
  <c r="D15" i="10" s="1"/>
  <c r="E17" i="10"/>
  <c r="D17" i="10" l="1"/>
  <c r="G14" i="10"/>
  <c r="G15" i="10" s="1"/>
  <c r="J15" i="10" s="1"/>
  <c r="J17" i="10" l="1"/>
  <c r="G17"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Greenberg, Robert</author>
    <author>Jarman, Michelle</author>
    <author>Waterworth, Emma</author>
  </authors>
  <commentList>
    <comment ref="E6" authorId="0" shapeId="0" xr:uid="{901CB6ED-1B10-473B-8042-B9A852759165}">
      <text>
        <r>
          <rPr>
            <sz val="9"/>
            <color indexed="81"/>
            <rFont val="Tahoma"/>
            <family val="2"/>
          </rPr>
          <t>Footnote 4</t>
        </r>
      </text>
    </comment>
    <comment ref="F6" authorId="0" shapeId="0" xr:uid="{D7245C47-495C-40B7-A17B-8DA86E407019}">
      <text>
        <r>
          <rPr>
            <sz val="9"/>
            <color indexed="81"/>
            <rFont val="Tahoma"/>
            <family val="2"/>
          </rPr>
          <t>Footnote 5</t>
        </r>
      </text>
    </comment>
    <comment ref="G6" authorId="0" shapeId="0" xr:uid="{DCB5A81E-1E2E-4244-8847-DCFB60EE49E0}">
      <text>
        <r>
          <rPr>
            <sz val="9"/>
            <color indexed="81"/>
            <rFont val="Tahoma"/>
            <family val="2"/>
          </rPr>
          <t>Footnote 6</t>
        </r>
      </text>
    </comment>
    <comment ref="C7" authorId="1" shapeId="0" xr:uid="{4A285BB7-20AA-4B5A-A7C3-A75208D912A7}">
      <text>
        <r>
          <rPr>
            <sz val="9"/>
            <color indexed="81"/>
            <rFont val="Tahoma"/>
            <family val="2"/>
          </rPr>
          <t>Footnote 7</t>
        </r>
      </text>
    </comment>
    <comment ref="D7" authorId="1" shapeId="0" xr:uid="{D6C7EE62-9B96-4EF0-892C-3FB15771156A}">
      <text>
        <r>
          <rPr>
            <sz val="9"/>
            <color indexed="81"/>
            <rFont val="Tahoma"/>
            <family val="2"/>
          </rPr>
          <t>Footnote 8</t>
        </r>
      </text>
    </comment>
    <comment ref="G7" authorId="0" shapeId="0" xr:uid="{E6960713-DFE1-4559-9C8E-3A6473421A62}">
      <text>
        <r>
          <rPr>
            <sz val="9"/>
            <color indexed="81"/>
            <rFont val="Tahoma"/>
            <family val="2"/>
          </rPr>
          <t>Footnote 9</t>
        </r>
      </text>
    </comment>
    <comment ref="H7" authorId="0" shapeId="0" xr:uid="{B1D2A245-224B-4ABC-A9D9-110A2AF1E323}">
      <text>
        <r>
          <rPr>
            <sz val="9"/>
            <color indexed="81"/>
            <rFont val="Tahoma"/>
            <family val="2"/>
          </rPr>
          <t>Footnote 7</t>
        </r>
      </text>
    </comment>
    <comment ref="D8" authorId="2" shapeId="0" xr:uid="{491FCE20-4295-4429-B788-ABA8CF7C0CC2}">
      <text>
        <r>
          <rPr>
            <sz val="9"/>
            <color indexed="81"/>
            <rFont val="Tahoma"/>
            <family val="2"/>
          </rPr>
          <t>Footnote 10</t>
        </r>
      </text>
    </comment>
    <comment ref="G8" authorId="0" shapeId="0" xr:uid="{F95005D6-AAE8-4089-A584-58D9BD1E7AB9}">
      <text>
        <r>
          <rPr>
            <sz val="9"/>
            <color indexed="81"/>
            <rFont val="Tahoma"/>
            <family val="2"/>
          </rPr>
          <t>Footnote 11</t>
        </r>
      </text>
    </comment>
    <comment ref="C9" authorId="0" shapeId="0" xr:uid="{6E667DE2-12E0-4DAB-84D6-3D7A9693B2F1}">
      <text>
        <r>
          <rPr>
            <sz val="9"/>
            <color indexed="81"/>
            <rFont val="Tahoma"/>
            <family val="2"/>
          </rPr>
          <t>Footnote 12</t>
        </r>
      </text>
    </comment>
    <comment ref="D9" authorId="0" shapeId="0" xr:uid="{22FD2066-0CF3-4FF8-B078-4B4BA971BBCE}">
      <text>
        <r>
          <rPr>
            <sz val="9"/>
            <color indexed="81"/>
            <rFont val="Tahoma"/>
            <family val="2"/>
          </rPr>
          <t>Footnote 13</t>
        </r>
      </text>
    </comment>
    <comment ref="E10" authorId="0" shapeId="0" xr:uid="{21EE5F48-A5A1-4F0E-905B-1F0ED13C0142}">
      <text>
        <r>
          <rPr>
            <sz val="9"/>
            <color indexed="81"/>
            <rFont val="Tahoma"/>
            <family val="2"/>
          </rPr>
          <t>Footnote 14</t>
        </r>
      </text>
    </comment>
    <comment ref="F10" authorId="0" shapeId="0" xr:uid="{C32B27C0-885B-4D5A-ADE4-D60F1DC90748}">
      <text>
        <r>
          <rPr>
            <sz val="9"/>
            <color indexed="81"/>
            <rFont val="Tahoma"/>
            <family val="2"/>
          </rPr>
          <t>Footnote 15</t>
        </r>
      </text>
    </comment>
    <comment ref="G10" authorId="0" shapeId="0" xr:uid="{700D56FD-FEA2-46A4-B5D1-F2ECD3F7ADE1}">
      <text>
        <r>
          <rPr>
            <sz val="9"/>
            <color indexed="81"/>
            <rFont val="Tahoma"/>
            <family val="2"/>
          </rPr>
          <t>Footnote 16</t>
        </r>
      </text>
    </comment>
    <comment ref="G11" authorId="2" shapeId="0" xr:uid="{28500B3B-0E85-42E6-9111-DDE7BC3578C1}">
      <text>
        <r>
          <rPr>
            <sz val="9"/>
            <color indexed="81"/>
            <rFont val="Tahoma"/>
            <family val="2"/>
          </rPr>
          <t>Footnote 16</t>
        </r>
      </text>
    </comment>
    <comment ref="C12" authorId="2" shapeId="0" xr:uid="{88DD05D4-E604-48A0-B49B-4E8BD8DE5A1A}">
      <text>
        <r>
          <rPr>
            <sz val="9"/>
            <color indexed="81"/>
            <rFont val="Tahoma"/>
            <family val="2"/>
          </rPr>
          <t>Footnote 17</t>
        </r>
      </text>
    </comment>
    <comment ref="D12" authorId="2" shapeId="0" xr:uid="{1062AF5A-A1FE-4E0C-98E9-9D914A00466B}">
      <text>
        <r>
          <rPr>
            <sz val="9"/>
            <color indexed="81"/>
            <rFont val="Tahoma"/>
            <family val="2"/>
          </rPr>
          <t>Footnote 18</t>
        </r>
      </text>
    </comment>
    <comment ref="H12" authorId="2" shapeId="0" xr:uid="{C84A1327-C120-45BD-9FA9-C699B812C878}">
      <text>
        <r>
          <rPr>
            <sz val="9"/>
            <color indexed="81"/>
            <rFont val="Tahoma"/>
            <family val="2"/>
          </rPr>
          <t>Footnote 19</t>
        </r>
      </text>
    </comment>
    <comment ref="C13" authorId="2" shapeId="0" xr:uid="{FB3950D5-55F4-4212-9099-7448A2085F4B}">
      <text>
        <r>
          <rPr>
            <sz val="9"/>
            <color indexed="81"/>
            <rFont val="Tahoma"/>
            <family val="2"/>
          </rPr>
          <t>Footnote 21</t>
        </r>
      </text>
    </comment>
    <comment ref="D13" authorId="0" shapeId="0" xr:uid="{B1F7BC96-14E1-45CB-B10F-E11B0302ECC4}">
      <text>
        <r>
          <rPr>
            <sz val="9"/>
            <color indexed="81"/>
            <rFont val="Tahoma"/>
            <family val="2"/>
          </rPr>
          <t>Footnote 22</t>
        </r>
      </text>
    </comment>
    <comment ref="E13" authorId="2" shapeId="0" xr:uid="{6F0FBA4C-C71E-4B0C-BB11-E1D0C304F3C5}">
      <text>
        <r>
          <rPr>
            <sz val="9"/>
            <color indexed="81"/>
            <rFont val="Tahoma"/>
            <family val="2"/>
          </rPr>
          <t>Footnote 23</t>
        </r>
      </text>
    </comment>
    <comment ref="F13" authorId="2" shapeId="0" xr:uid="{4EE03215-BC50-4435-8235-CA6626327AC9}">
      <text>
        <r>
          <rPr>
            <sz val="9"/>
            <color indexed="81"/>
            <rFont val="Tahoma"/>
            <family val="2"/>
          </rPr>
          <t>Footnote 24</t>
        </r>
      </text>
    </comment>
    <comment ref="G13" authorId="2" shapeId="0" xr:uid="{AFD986B1-A8DA-4B93-89E7-0D669D2F0306}">
      <text>
        <r>
          <rPr>
            <sz val="9"/>
            <color indexed="81"/>
            <rFont val="Tahoma"/>
            <family val="2"/>
          </rPr>
          <t>Footnote 25</t>
        </r>
      </text>
    </comment>
    <comment ref="H13" authorId="1" shapeId="0" xr:uid="{57C8C0AA-8F09-4180-955A-EF70D9C27FAC}">
      <text>
        <r>
          <rPr>
            <sz val="9"/>
            <color indexed="81"/>
            <rFont val="Tahoma"/>
            <family val="2"/>
          </rPr>
          <t>Footnote 26</t>
        </r>
      </text>
    </comment>
    <comment ref="F15" authorId="1" shapeId="0" xr:uid="{B183E3C1-C8E6-47AE-B9BE-DB0A2BB2094C}">
      <text>
        <r>
          <rPr>
            <sz val="9"/>
            <color indexed="81"/>
            <rFont val="Tahoma"/>
            <family val="2"/>
          </rPr>
          <t>Footnote 5</t>
        </r>
      </text>
    </comment>
    <comment ref="E16" authorId="1" shapeId="0" xr:uid="{F76D6D95-7119-4E9D-B71B-02C3942571AA}">
      <text>
        <r>
          <rPr>
            <sz val="9"/>
            <color indexed="81"/>
            <rFont val="Tahoma"/>
            <family val="2"/>
          </rPr>
          <t>Footnote 28</t>
        </r>
      </text>
    </comment>
    <comment ref="C18" authorId="1" shapeId="0" xr:uid="{B8CF29B4-0930-4AD0-897B-CBBE8E3148CC}">
      <text>
        <r>
          <rPr>
            <sz val="9"/>
            <color indexed="81"/>
            <rFont val="Tahoma"/>
            <family val="2"/>
          </rPr>
          <t>Footnote 29</t>
        </r>
      </text>
    </comment>
    <comment ref="D18" authorId="2" shapeId="0" xr:uid="{2AA32044-857C-439D-B036-9E88BF1CCDAF}">
      <text>
        <r>
          <rPr>
            <sz val="9"/>
            <color indexed="81"/>
            <rFont val="Tahoma"/>
            <family val="2"/>
          </rPr>
          <t>Footnote 30</t>
        </r>
      </text>
    </comment>
    <comment ref="E18" authorId="1" shapeId="0" xr:uid="{0FBF448F-6F0C-4260-9009-7EA89DA1F3D4}">
      <text>
        <r>
          <rPr>
            <sz val="9"/>
            <color indexed="81"/>
            <rFont val="Tahoma"/>
            <family val="2"/>
          </rPr>
          <t>Footnote 31</t>
        </r>
      </text>
    </comment>
  </commentList>
</comments>
</file>

<file path=xl/sharedStrings.xml><?xml version="1.0" encoding="utf-8"?>
<sst xmlns="http://schemas.openxmlformats.org/spreadsheetml/2006/main" count="201" uniqueCount="175">
  <si>
    <t>PGMs</t>
  </si>
  <si>
    <t>Nickel</t>
  </si>
  <si>
    <t>Total</t>
  </si>
  <si>
    <t>n/a</t>
  </si>
  <si>
    <t>Realised FOB Price</t>
  </si>
  <si>
    <t>FOB/C1 unit cost</t>
  </si>
  <si>
    <t>FOB Margin per unit</t>
  </si>
  <si>
    <t>Own mined volumes</t>
  </si>
  <si>
    <t>PGMs basket</t>
  </si>
  <si>
    <t>Volume</t>
  </si>
  <si>
    <t>Platinum</t>
  </si>
  <si>
    <t>Palladium</t>
  </si>
  <si>
    <t>Rhodium</t>
  </si>
  <si>
    <t>PGMs basket price</t>
  </si>
  <si>
    <t>Royalties per unit</t>
  </si>
  <si>
    <t>HCC</t>
  </si>
  <si>
    <t>PCI</t>
  </si>
  <si>
    <t>Attributable share</t>
  </si>
  <si>
    <t>~85%</t>
  </si>
  <si>
    <t>Kumba</t>
  </si>
  <si>
    <t>Minas-Rio</t>
  </si>
  <si>
    <t>Market price</t>
  </si>
  <si>
    <t>Freight</t>
  </si>
  <si>
    <t>Realised FOB price</t>
  </si>
  <si>
    <t>Realised price</t>
  </si>
  <si>
    <t>Iridium, ruthenium &amp; gold</t>
  </si>
  <si>
    <t>Nickel, copper, chrome &amp; other metals.</t>
  </si>
  <si>
    <t>Realised price adjusted to include Jellinbah. Unit cost is for managed operations only.</t>
  </si>
  <si>
    <t>Sales volume (mined share)</t>
  </si>
  <si>
    <t>Average benchmark price</t>
  </si>
  <si>
    <t>Freight/moisture/provisional pricing per unit</t>
  </si>
  <si>
    <t>De Beers
(Diamonds)</t>
  </si>
  <si>
    <t>Mining EBITDA</t>
  </si>
  <si>
    <t>Total EBITDA</t>
  </si>
  <si>
    <t xml:space="preserve">Revenue </t>
  </si>
  <si>
    <t>Units</t>
  </si>
  <si>
    <t>Mct</t>
  </si>
  <si>
    <t>kt</t>
  </si>
  <si>
    <t>Moz</t>
  </si>
  <si>
    <t>Mt</t>
  </si>
  <si>
    <t>Production outlook</t>
  </si>
  <si>
    <t>US$/ct</t>
  </si>
  <si>
    <t>C1 Usc/lb</t>
  </si>
  <si>
    <t>US$/PGM oz</t>
  </si>
  <si>
    <t>FOB US$/t</t>
  </si>
  <si>
    <t>US$/t</t>
  </si>
  <si>
    <t>Steelmaking Coal</t>
  </si>
  <si>
    <t>ZAR:USD</t>
  </si>
  <si>
    <t>AUD:USD</t>
  </si>
  <si>
    <t>BRL:USD</t>
  </si>
  <si>
    <t>CLP:USD</t>
  </si>
  <si>
    <t>PEN:USD</t>
  </si>
  <si>
    <t>Product premium/(discount) per unit</t>
  </si>
  <si>
    <t>Unit costs outlook</t>
  </si>
  <si>
    <t>Includes market development &amp; strategic projects, exploration &amp; evaluation costs, restoration &amp; rehabilitation costs and other corporate costs.</t>
  </si>
  <si>
    <t>Royalties for Nickel, in Brazil, are based on production costs incurred.</t>
  </si>
  <si>
    <t>Iron Ore realised price</t>
  </si>
  <si>
    <t>Steelmaking Coal blended price</t>
  </si>
  <si>
    <r>
      <t>Iron Ore</t>
    </r>
    <r>
      <rPr>
        <vertAlign val="superscript"/>
        <sz val="9"/>
        <color rgb="FF031795"/>
        <rFont val="Arial"/>
        <family val="2"/>
      </rPr>
      <t>2</t>
    </r>
  </si>
  <si>
    <r>
      <t>Copper</t>
    </r>
    <r>
      <rPr>
        <vertAlign val="superscript"/>
        <sz val="9"/>
        <color rgb="FF031795"/>
        <rFont val="Arial"/>
        <family val="2"/>
      </rPr>
      <t>1</t>
    </r>
  </si>
  <si>
    <t xml:space="preserve">Proportionate share of sales volumes (19.2% Botswana, 50% Namibia): </t>
  </si>
  <si>
    <t>Excludes thermal coal by-product sales.</t>
  </si>
  <si>
    <r>
      <t>Steelmaking Coal</t>
    </r>
    <r>
      <rPr>
        <vertAlign val="superscript"/>
        <sz val="10"/>
        <color rgb="FF031795"/>
        <rFont val="Arial"/>
        <family val="2"/>
      </rPr>
      <t>13</t>
    </r>
  </si>
  <si>
    <t>2025F</t>
  </si>
  <si>
    <t>57-61</t>
  </si>
  <si>
    <t xml:space="preserve">Unit costs exclude royalties, depreciation and include direct support costs only. </t>
  </si>
  <si>
    <r>
      <t>Other</t>
    </r>
    <r>
      <rPr>
        <vertAlign val="superscript"/>
        <sz val="9"/>
        <color rgb="FF031795"/>
        <rFont val="Arial"/>
        <family val="2"/>
      </rPr>
      <t>3</t>
    </r>
  </si>
  <si>
    <r>
      <t>Copper</t>
    </r>
    <r>
      <rPr>
        <vertAlign val="superscript"/>
        <sz val="10"/>
        <color rgb="FF031795"/>
        <rFont val="Arial"/>
        <family val="2"/>
      </rPr>
      <t>1</t>
    </r>
  </si>
  <si>
    <r>
      <t>Platinum Group Metals - M&amp;C</t>
    </r>
    <r>
      <rPr>
        <vertAlign val="superscript"/>
        <sz val="10"/>
        <color rgb="FF031795"/>
        <rFont val="Arial"/>
        <family val="2"/>
      </rPr>
      <t>3</t>
    </r>
  </si>
  <si>
    <r>
      <t>Platinum Group Metals - Refined</t>
    </r>
    <r>
      <rPr>
        <vertAlign val="superscript"/>
        <sz val="10"/>
        <color rgb="FF031795"/>
        <rFont val="Arial"/>
        <family val="2"/>
      </rPr>
      <t>4</t>
    </r>
  </si>
  <si>
    <r>
      <t>Diamonds</t>
    </r>
    <r>
      <rPr>
        <vertAlign val="superscript"/>
        <sz val="10"/>
        <color rgb="FF031795"/>
        <rFont val="Arial"/>
        <family val="2"/>
      </rPr>
      <t>5</t>
    </r>
  </si>
  <si>
    <r>
      <t>Copper</t>
    </r>
    <r>
      <rPr>
        <vertAlign val="superscript"/>
        <sz val="10"/>
        <color rgb="FF031795"/>
        <rFont val="Arial"/>
        <family val="2"/>
      </rPr>
      <t>9</t>
    </r>
  </si>
  <si>
    <r>
      <t>PGMs volume</t>
    </r>
    <r>
      <rPr>
        <vertAlign val="superscript"/>
        <sz val="9"/>
        <color rgb="FF031795"/>
        <rFont val="Arial"/>
        <family val="2"/>
      </rPr>
      <t>4</t>
    </r>
  </si>
  <si>
    <t>Total of Chile and Peru. Prices and costs are weighted average of Chile and Peru volumes.</t>
  </si>
  <si>
    <t>Wet basis. Total of Kumba and Minas-Rio. Prices and costs are the weighted average of Kumba and Minas-Rio volumes.</t>
  </si>
  <si>
    <t xml:space="preserve">Own mined sales volumes including proportionate share of joint operation volumes. PGM ounces are reported on a 5E + gold basis. </t>
  </si>
  <si>
    <t>2026F</t>
  </si>
  <si>
    <t>690-750</t>
  </si>
  <si>
    <t>760-820</t>
  </si>
  <si>
    <t>36-38</t>
  </si>
  <si>
    <t>3.0-3.4</t>
  </si>
  <si>
    <t>Total Iron Ore</t>
  </si>
  <si>
    <t>$m (unless stated)</t>
  </si>
  <si>
    <t>Total revenue</t>
  </si>
  <si>
    <r>
      <t>Steelmaking Coal</t>
    </r>
    <r>
      <rPr>
        <vertAlign val="superscript"/>
        <sz val="10"/>
        <color rgb="FF031795"/>
        <rFont val="Arial"/>
        <family val="2"/>
      </rPr>
      <t>6</t>
    </r>
  </si>
  <si>
    <r>
      <t>Iron Ore</t>
    </r>
    <r>
      <rPr>
        <vertAlign val="superscript"/>
        <sz val="10"/>
        <color rgb="FF031795"/>
        <rFont val="Arial"/>
        <family val="2"/>
      </rPr>
      <t>2</t>
    </r>
  </si>
  <si>
    <r>
      <t>Nickel</t>
    </r>
    <r>
      <rPr>
        <vertAlign val="superscript"/>
        <sz val="10"/>
        <color rgb="FF031795"/>
        <rFont val="Arial"/>
        <family val="2"/>
      </rPr>
      <t>7</t>
    </r>
  </si>
  <si>
    <r>
      <t>Iron Ore</t>
    </r>
    <r>
      <rPr>
        <vertAlign val="superscript"/>
        <sz val="10"/>
        <color rgb="FF031795"/>
        <rFont val="Arial"/>
        <family val="2"/>
      </rPr>
      <t>10</t>
    </r>
  </si>
  <si>
    <r>
      <t>Platinum Group Metals</t>
    </r>
    <r>
      <rPr>
        <vertAlign val="superscript"/>
        <sz val="10"/>
        <color rgb="FF031795"/>
        <rFont val="Arial"/>
        <family val="2"/>
      </rPr>
      <t>11</t>
    </r>
  </si>
  <si>
    <r>
      <t>Diamonds</t>
    </r>
    <r>
      <rPr>
        <vertAlign val="superscript"/>
        <sz val="10"/>
        <color rgb="FF031795"/>
        <rFont val="Arial"/>
        <family val="2"/>
      </rPr>
      <t>12</t>
    </r>
  </si>
  <si>
    <t>~73%</t>
  </si>
  <si>
    <r>
      <t>Other costs per unit</t>
    </r>
    <r>
      <rPr>
        <vertAlign val="superscript"/>
        <sz val="10"/>
        <color rgb="FF031795"/>
        <rFont val="Arial"/>
        <family val="2"/>
      </rPr>
      <t>20</t>
    </r>
  </si>
  <si>
    <r>
      <t>Material processing &amp; trading</t>
    </r>
    <r>
      <rPr>
        <vertAlign val="superscript"/>
        <sz val="10"/>
        <color rgb="FF031795"/>
        <rFont val="Arial"/>
        <family val="2"/>
      </rPr>
      <t>27</t>
    </r>
  </si>
  <si>
    <r>
      <t>Market price</t>
    </r>
    <r>
      <rPr>
        <vertAlign val="superscript"/>
        <sz val="9"/>
        <color rgb="FF031795"/>
        <rFont val="Arial"/>
        <family val="2"/>
      </rPr>
      <t>8</t>
    </r>
  </si>
  <si>
    <r>
      <t>Moisture content</t>
    </r>
    <r>
      <rPr>
        <vertAlign val="superscript"/>
        <sz val="9"/>
        <color rgb="FF031795"/>
        <rFont val="Arial"/>
        <family val="2"/>
      </rPr>
      <t>32</t>
    </r>
  </si>
  <si>
    <r>
      <t>Lump premium</t>
    </r>
    <r>
      <rPr>
        <vertAlign val="superscript"/>
        <sz val="9"/>
        <color rgb="FF031795"/>
        <rFont val="Arial"/>
        <family val="2"/>
      </rPr>
      <t>10</t>
    </r>
  </si>
  <si>
    <r>
      <t>Fe premium</t>
    </r>
    <r>
      <rPr>
        <vertAlign val="superscript"/>
        <sz val="9"/>
        <color rgb="FF031795"/>
        <rFont val="Arial"/>
        <family val="2"/>
      </rPr>
      <t>10</t>
    </r>
  </si>
  <si>
    <r>
      <t>Basket price (per PGM oz)</t>
    </r>
    <r>
      <rPr>
        <vertAlign val="superscript"/>
        <sz val="9"/>
        <color rgb="FF031795"/>
        <rFont val="Arial"/>
        <family val="2"/>
      </rPr>
      <t>14</t>
    </r>
  </si>
  <si>
    <r>
      <t>Weighted average steelmaking coal</t>
    </r>
    <r>
      <rPr>
        <vertAlign val="superscript"/>
        <sz val="9"/>
        <color rgb="FF031795"/>
        <rFont val="Arial"/>
        <family val="2"/>
      </rPr>
      <t>9</t>
    </r>
  </si>
  <si>
    <t>Weighted average. Kumba: $2/t; Minas-Rio: $3/t.</t>
  </si>
  <si>
    <t>Moisture adjustment converts dry benchmark to wet product. Kumba: ~1.6%; Minas-Rio: ~9%.</t>
  </si>
  <si>
    <t>Own mined</t>
  </si>
  <si>
    <t>Purchase of concentrate</t>
  </si>
  <si>
    <r>
      <t>Platinum Group Metals - M&amp;C</t>
    </r>
    <r>
      <rPr>
        <vertAlign val="superscript"/>
        <sz val="10"/>
        <color rgb="FF031795"/>
        <rFont val="Arial"/>
        <family val="2"/>
      </rPr>
      <t>3</t>
    </r>
    <r>
      <rPr>
        <b/>
        <sz val="10"/>
        <color rgb="FF031795"/>
        <rFont val="Arial"/>
        <family val="2"/>
      </rPr>
      <t xml:space="preserve"> by source:</t>
    </r>
  </si>
  <si>
    <t>2.1-2.3</t>
  </si>
  <si>
    <t>0.9-1.1</t>
  </si>
  <si>
    <r>
      <t>Nickel</t>
    </r>
    <r>
      <rPr>
        <vertAlign val="superscript"/>
        <sz val="10"/>
        <color rgb="FF031795"/>
        <rFont val="Arial"/>
        <family val="2"/>
      </rPr>
      <t>14</t>
    </r>
  </si>
  <si>
    <t>LME price, c/lb converted to $/tonne (2,204.62 lbs/tonne).</t>
  </si>
  <si>
    <t xml:space="preserve">Provisional pricing &amp; timing differences on sales. </t>
  </si>
  <si>
    <t>Principally processing &amp; trading of product purchased from third parties and non-equity product.</t>
  </si>
  <si>
    <r>
      <t xml:space="preserve">©Anglo American Services (UK) Ltd 2025.                                </t>
    </r>
    <r>
      <rPr>
        <vertAlign val="superscript"/>
        <sz val="10"/>
        <color rgb="FF031795"/>
        <rFont val="Arial"/>
        <family val="2"/>
      </rPr>
      <t>TM</t>
    </r>
    <r>
      <rPr>
        <sz val="10"/>
        <color rgb="FF031795"/>
        <rFont val="Arial"/>
        <family val="2"/>
      </rPr>
      <t xml:space="preserve"> and         </t>
    </r>
    <r>
      <rPr>
        <vertAlign val="superscript"/>
        <sz val="10"/>
        <color rgb="FF031795"/>
        <rFont val="Arial"/>
        <family val="2"/>
      </rPr>
      <t>TM</t>
    </r>
    <r>
      <rPr>
        <sz val="10"/>
        <color rgb="FF031795"/>
        <rFont val="Arial"/>
        <family val="2"/>
      </rPr>
      <t xml:space="preserve"> are trade marks of Anglo American Services (UK) Ltd.</t>
    </r>
  </si>
  <si>
    <r>
      <rPr>
        <b/>
        <sz val="9"/>
        <color rgb="FF031795"/>
        <rFont val="Arial"/>
        <family val="2"/>
      </rPr>
      <t>Disclaimer:</t>
    </r>
    <r>
      <rPr>
        <sz val="9"/>
        <color rgb="FF031795"/>
        <rFont val="Arial"/>
        <family val="2"/>
      </rPr>
      <t xml:space="preserve"> This document has been prepared by Anglo American plc (“Anglo American”) and comprises the written materials/slides for a presentation concerning Anglo American. By attending this presentation and/or reviewing this document you agree to be bound by the following conditions. The release, presentation, publication or distribution of this document, in whole or in part, in certain jurisdictions may be restricted by law or regulation and persons into whose possession this document comes should inform themselves about, and observe, any such restrictions.
This document is for information purposes only and does not constitute, nor is to be construed as, an offer to sell or the recommendation, solicitation, inducement or offer to buy, subscribe for or sell shares in Anglo American or any other securities by Anglo American or any other party. Further, it should not be treated as giving investment, legal, accounting, regulatory, taxation or other advice and has no regard to the specific investment or other objectives, financial situation or particular needs of any recipient.
No representation or warranty, either express or implied, is provided, nor is any duty of care, responsibility or liability assumed, in each case in relation to the accuracy, completeness or reliability of the information contained herein. None of Anglo American or each of its affiliates, advisors or representatives shall have any liability whatsoever (in negligence or otherwise) for any loss or damage of whatever nature, howsoever arising, from any use of, or reliance on, this material or otherwise arising in connection with this material.
</t>
    </r>
    <r>
      <rPr>
        <b/>
        <sz val="9"/>
        <color rgb="FF031795"/>
        <rFont val="Arial"/>
        <family val="2"/>
      </rPr>
      <t>Forward-looking statements and third party information</t>
    </r>
    <r>
      <rPr>
        <sz val="9"/>
        <color rgb="FF031795"/>
        <rFont val="Arial"/>
        <family val="2"/>
      </rPr>
      <t xml:space="preserve">
This document includes forward-looking statements. All statements other than statements of historical facts included in this document, including, without limitation, those regarding Anglo American’s financial position, business, acquisition and divestment strategy, dividend policy, plans and objectives of management for future operations, prospects and projects (including development plans and objectives relating to Anglo American’s products, production forecasts and Ore Reserve and Mineral Resource positions) and sustainability performance related (including environmental, social and governance) goals, ambitions, targets, visions, milestones and aspirations, are forward-looking statements. By their nature, such forward-looking statements involve known and unknown risks, uncertainties and other factors which may cause the actual results, performance or achievements of Anglo American or industry results to be materially different from any future results, performance or achievements expressed or implied by such forward-looking statements.
Such forward-looking statements are based on numerous assumptions regarding Anglo American’s present and future business strategies and the environment in which Anglo American will operate in the future. Important factors that could cause Anglo American’s actual results, performance or achievements to differ materially from those in the forward-looking statements include, among others, levels of actual production during any period, levels of global demand and product prices, unanticipated downturns in business relationships with customers or their purchases from Anglo American, resource exploration and project development capabilities and delivery, recovery rates and other operational capabilities, safety, health or environmental incidents, the effects of global pandemics and outbreaks of infectious diseases, the impact of attacks from third parties on our information systems, natural catastrophes or adverse geological conditions, climate change and extreme weather events, the outcome of litigation or regulatory proceedings, the availability of mining and processing equipment, the ability to obtain key inputs in a timely manner, the ability to produce and transport products profitably, the availability of necessary infrastructure (including transportation) services, the development, efficacy and adoption of new or competing technology, challenges in realising resource estimates or discovering new economic mineralisation, the impact of foreign currency exchange rates on market prices and operating costs, the availability of sufficient credit, liquidity and counterparty risks, the effects of inflation, terrorism, war, conflict, political or civil unrest, uncertainty, tensions and disputes and economic and financial conditions around the world, evolving societal and stakeholder requirements and expectations, shortages of skilled employees, unexpected difficulties relating to acquisitions or divestitures, competitive pressures and the actions of competitors, activities by courts, regulators and governmental authorities such as in relation to permitting or forcing closure of mines and ceasing of operations or maintenance of Anglo American’s assets and changes in taxation or safety, health, environmental or other types of regulation in the countries where Anglo American operates, conflicts over land and resource ownership rights and such other risk factors identified in Anglo American’s most recent Annual Report. Forward-looking statements should, therefore, be construed in light of such risk factors and undue reliance should not be placed on forward-looking statements. These forward-looking statements speak only as of the date of this document. Anglo American expressly disclaims any obligation or undertaking (except as required by applicable law, the City Code on Takeovers and Mergers, the UK Listing Rules, the Disclosure Guidance and Transparency Rules of the Financial Conduct Authority, the Listings Requirements of the securities exchange of the JSE Limited in South Africa, the SIX Swiss Exchange, the Botswana Stock Exchange and the Namibian Stock Exchange and any other applicable regulations) to release publicly any updates or revisions to any forward-looking statement contained herein to reflect any change in Anglo American’s expectations with regard thereto or any change in events, conditions or circumstances on which any such statement is based.
Nothing in this document should be interpreted to mean that future earnings per share of Anglo American will necessarily match or exceed its historical published earnings per share. Certain statistical and other information included in this document is sourced from third party sources (including, but not limited to, externally conducted studies and trials). As such it has not been independently verified and presents the views of those third parties, but may not necessarily correspond to the views held by Anglo American and Anglo American expressly disclaims any responsibility for, or liability in respect of, such information.
</t>
    </r>
    <r>
      <rPr>
        <b/>
        <sz val="9"/>
        <color rgb="FF031795"/>
        <rFont val="Arial"/>
        <family val="2"/>
      </rPr>
      <t xml:space="preserve">Group terminology
</t>
    </r>
    <r>
      <rPr>
        <sz val="9"/>
        <color rgb="FF031795"/>
        <rFont val="Arial"/>
        <family val="2"/>
      </rPr>
      <t xml:space="preserve">In this document, references to “Anglo American”, the “Anglo American Group”, the “Group”, “we”, “us”, and “our” are to refer to either Anglo American plc and its subsidiaries and/or those who work for them generally, or where it is not necessary to refer to a particular entity, entities or persons. The use of those generic terms herein is for convenience only, and is in no way indicative of how the Anglo American Group or any entity within it is structured, managed or controlled. Anglo American subsidiaries, and their management, are responsible for their own day-to-day operations, including but not limited to securing and maintaining all relevant licences and permits, operational adaptation and implementation of Group policies, management, training and any applicable local grievance mechanisms. Anglo American produces group-wide policies and procedures to ensure best uniform practices and standardisation across the Anglo American Group but is not responsible for the day to day implementation of such policies. Such policies and procedures constitute prescribed minimum standards only. Group operating subsidiaries are responsible for adapting those policies and procedures to reflect local conditions where appropriate, and for implementation, oversight and monitoring within their specific businesses.
</t>
    </r>
    <r>
      <rPr>
        <b/>
        <sz val="9"/>
        <color rgb="FF031795"/>
        <rFont val="Arial"/>
        <family val="2"/>
      </rPr>
      <t xml:space="preserve">
No Investment Advice</t>
    </r>
    <r>
      <rPr>
        <sz val="9"/>
        <color rgb="FF031795"/>
        <rFont val="Arial"/>
        <family val="2"/>
      </rPr>
      <t xml:space="preserve">
This document has been prepared without reference to your particular investment objectives, financial situation, taxation position and particular needs. It is important that you view this document in its entirety. If you are in any doubt in relation to these matters, you should consult your stockbroker, bank manager, solicitor, accountant, taxation adviser or other independent financial adviser (where applicable, as authorised under the Financial Services and Markets Act 2000 in the UK, or in South Africa, under the Financial Advisory and Intermediary Services Act 37 of 2002 or under any other applicable legislation).
</t>
    </r>
    <r>
      <rPr>
        <b/>
        <sz val="9"/>
        <color rgb="FF031795"/>
        <rFont val="Arial"/>
        <family val="2"/>
      </rPr>
      <t xml:space="preserve">Alternative Performance Measures
</t>
    </r>
    <r>
      <rPr>
        <sz val="9"/>
        <color rgb="FF031795"/>
        <rFont val="Arial"/>
        <family val="2"/>
      </rPr>
      <t xml:space="preserve">Throughout this document a range of financial and non-financial measures are used to assess our performance, including a number of financial measures that are not defined or specified under IFRS (International Financial Reporting Standards), which are termed ‘Alternative Performance Measures’ (APMs). Management uses these measures to monitor the Group’s financial performance alongside IFRS measures to improve the comparability of information between reporting periods and the businesses. These APMs should be considered in addition to, and not as a substitute for, or as superior to, measures of financial performance, financial position or cash flows reported in accordance with IFRS. APMs are not uniformly defined by all companies, including those in the Group’s industry. Accordingly, it may not be comparable with similarly titled measures and disclosures by other companies.
</t>
    </r>
  </si>
  <si>
    <t>FY 2024 Simplified earnings by Business</t>
  </si>
  <si>
    <t>2025 unit cost guidance was set at the following spot FX:</t>
  </si>
  <si>
    <t>2027F</t>
  </si>
  <si>
    <r>
      <t>2025F</t>
    </r>
    <r>
      <rPr>
        <vertAlign val="superscript"/>
        <sz val="10"/>
        <color rgb="FF031795"/>
        <rFont val="Arial"/>
        <family val="2"/>
      </rPr>
      <t>8</t>
    </r>
  </si>
  <si>
    <t>54-58</t>
  </si>
  <si>
    <t>59-63</t>
  </si>
  <si>
    <t>3.0-3.5</t>
  </si>
  <si>
    <t>2.3-2.5</t>
  </si>
  <si>
    <t>0.7-1.0</t>
  </si>
  <si>
    <t>20-23</t>
  </si>
  <si>
    <t>26-29</t>
  </si>
  <si>
    <t>28-31</t>
  </si>
  <si>
    <t>10-12</t>
  </si>
  <si>
    <t>37-39</t>
  </si>
  <si>
    <t>~151</t>
  </si>
  <si>
    <t>~36</t>
  </si>
  <si>
    <t>~970</t>
  </si>
  <si>
    <t>~94</t>
  </si>
  <si>
    <t>~105</t>
  </si>
  <si>
    <t>~505</t>
  </si>
  <si>
    <t>~950</t>
  </si>
  <si>
    <t>~3.75</t>
  </si>
  <si>
    <t>~5.75</t>
  </si>
  <si>
    <t>~18.6</t>
  </si>
  <si>
    <t>~1.6</t>
  </si>
  <si>
    <t>Refined production excludes toll refined material. Production remains subject to the impact of Eskom load-curtailment. Refined production is usually lower in the first quarter than the rest of the year due to the annual stock count and planned processing maintenance.</t>
  </si>
  <si>
    <t>Production is on a 100% basis, except for the Gahcho Kué joint operation, which is on an attributable 51% basis. Production is lower in 2025 and 2026 reflecting the challenging rough diamond trading conditions. De Beers continues to monitor rough diamond trading conditions and will respond accordingly.</t>
  </si>
  <si>
    <t>Production excludes thermal coal by-product. Production guidance in 2025 excludes Grosvenor (~4Mt) given the operation remains suspended following an underground fire in June 2024, and production from Jellinbah. Definitive agreements to sell the entirety of the Steelmaking Coal portfolio were announced in November 2024. Anglo American has sold its interest in Jellinbah to Zashvin Pty Limited, and this transaction completed on 29 January 2025. The remaining Steelmaking Coal portfolio will be sold to Peabody Energy, subject to relevant approvals, and this transaction is expected to complete by the third quarter of 2025. Production guidance remains subject to the completion of the agreed sale and guidance from 2026 onwards has been removed as the assets are anticipated to be under new ownership at that stage. There are no planned longwall moves at Moranbah in 2025. A walk-on/walk-off longwall move at Aquila, that will have a minimal production impact is planned for Q3 2025.</t>
  </si>
  <si>
    <t xml:space="preserve">Nickel operations in Brazil only. The Group also produces approximately 20kt of nickel on an annual basis from the PGM operations. In 2025 and 2026, production has been revised higher due to strong operational performance. In 2027, production is impacted by declining grades.  </t>
  </si>
  <si>
    <t xml:space="preserve">Unit cost is per own mined 5E + gold PGMs metal in concentrate ounce. 2025 unit cost guidance is marginally higher than the 2024 unit cost, reflecting  the expected impact from higher year-on-year inflation, partly mitigated by c.$03 billion of cost saving initiatives in 2025 and the slightly weaker South African rand guidance spot FX rate. </t>
  </si>
  <si>
    <t>Steelmaking Coal FOB/t unit cost comprises of managed operations and excludes royalties. 2025 unit cost guidance is lower than the 2024 unit cost, reflecting the benefit from no underground longwall move at Moranbah and the suspension of the Grosvenor underground longwall operations in 2025, as well as the benefit from cost-saving initiatives implemented from 2024. The non-operational costs associated with Grosvenor for 2025 (excluded from the unit cost) is expected to be c.$0.1 billion.</t>
  </si>
  <si>
    <t>2025 unit cost guidance is higher than the 2024 unit cost, reflecting the impact from expected higher input costs and lower production volumes, more than offsetting the weaker Brazilian real guidance spot FX rate.</t>
  </si>
  <si>
    <t>~75%</t>
  </si>
  <si>
    <t>~76%</t>
  </si>
  <si>
    <t>Manganese ($116m), Crop Nutrients ($(34)m), Exploration ($(118)m), corporate activities and unallocated costs ($(61)m).</t>
  </si>
  <si>
    <t>Weighted average of HCC/PCI prices, FOB Aus. See Steelmaking Coal blended price table.</t>
  </si>
  <si>
    <t>Price for basket of own mined product per 5E + gold PGM ounce. See PGMs basket price table.</t>
  </si>
  <si>
    <t xml:space="preserve">The realised price for proportionate share (19.2% Debswana, 50% Namibia) excluding the (3)% trading margin achieved. </t>
  </si>
  <si>
    <t>Royalties for Copper Chile &amp; Peru are generally recorded in the income tax expense line, after EBITDA. From 2024, the new Chile mining royalty on sales impacts EBITDA (as well as income tax expense); during 2024, it had a 2c/lb EBITDA impact.</t>
  </si>
  <si>
    <t xml:space="preserve">Weighted average. Chile: 32c/lb; Peru: 50c/lb. Chile is lower than previous period due to cost efficiencies and lower corporate costs, as well as a favourable rehabilitation provision adjustment and FX movement. Peru is higher than previous period primarily due to unfavourable FX movements. </t>
  </si>
  <si>
    <t>Weighted average. Kumba: $7/t; Minas-Rio: $8/t. Minas-Rio is higher than previous period from higher recharges.</t>
  </si>
  <si>
    <t>Higher than previous period primarily reflecting the impact of our share of loss from equity accounted entities.</t>
  </si>
  <si>
    <t>Lower than previous period primarily due to the fair value gain of $127 million recognised in 2024 in relation to a non-diamond royalty right.</t>
  </si>
  <si>
    <t>Lower credit than previous period due to a smaller margin achieved on the sales of thermal coal by-product and a smaller favourable contribution from non-managed operations.</t>
  </si>
  <si>
    <t>Reflects normalisation in the purchase of concentrate (POC) margin, as PGM prices were more stable in 2024.</t>
  </si>
  <si>
    <t xml:space="preserve">Weighted average based on EBITDA. Chile: ~85%; Peru: ~60%. </t>
  </si>
  <si>
    <t>~71%</t>
  </si>
  <si>
    <r>
      <t>Other</t>
    </r>
    <r>
      <rPr>
        <vertAlign val="superscript"/>
        <sz val="9"/>
        <color rgb="FF031795"/>
        <rFont val="Arial"/>
        <family val="2"/>
      </rPr>
      <t>13</t>
    </r>
  </si>
  <si>
    <r>
      <t>Base metals &amp; other</t>
    </r>
    <r>
      <rPr>
        <vertAlign val="superscript"/>
        <sz val="9"/>
        <color rgb="FF031795"/>
        <rFont val="Arial"/>
        <family val="2"/>
      </rPr>
      <t>33</t>
    </r>
  </si>
  <si>
    <t>which are the volumes used to calculate mining EBITDA. Mining EBITDA of $25m also includes the EBITDA for Element Six, brands and consumer markets, and corporate.</t>
  </si>
  <si>
    <t>Weighted average of Kumba: Platts 62% Fe CFR China; Minas-Rio: MB 65% Fe concentrate CFR. See price table in previous tab.</t>
  </si>
  <si>
    <t>Kumba: 64.1% Fe content, ~64% of volume attracting lump premium; Minas-Rio: ~67% Fe content, pellet feed. See price table in previous tab.</t>
  </si>
  <si>
    <t>Sales volumes ~77% HCC, averaging 100% realisation of quoted low vol HCC price. Weighted average premium realised in 2024, primarily due to averaging 107% realisation of quoted low vol PCI price and timing of steelmaking coal sales.</t>
  </si>
  <si>
    <t>Freight and moisture, including ‘other’, from the Iron Ore realised price table above, which comprises of marketing premiums and provisional pricing.</t>
  </si>
  <si>
    <t>Higher than previous period due to inventory movements.</t>
  </si>
  <si>
    <t>Weighted average based on EBITDA. Kumba: ~53%; weighted average attributable share of Minas-Rio during 2024: ~98%, as a result of the agreed transaction with Vale completing in December 2024. At the end of 2024, our interest in Minas-Rio is 85%.</t>
  </si>
  <si>
    <t>Weighted average attributable share during 2024 as a result of the 11.9% sell down of our interest in Anglo American Platinum, following the two accelerated bookbuild offerings in the second half of the year. At the end of the year, our interest in Anglo American Platinum is 67.35%.</t>
  </si>
  <si>
    <t>Unit cost is based on De Beers’ proportionate consolidated share of costs and associated production. 2025 unit cost guidance is marginally higher than the 2024 unit cost, reflecting the impact of the lower volumes, partially offset by cost saving initiatives and the benefit of the slightly weaker South African rand guidance spot FX rate.</t>
  </si>
  <si>
    <t>5E + gold produced metal in concentrate (M&amp;C) ounces. Includes own mined production and purchased concentrate (POC) volumes. The average M&amp;C split by metal is Platinum: c.44%, Palladium: c.32% and Other: c.24%. In 2025, POC volumes will be lower than 2024 reflecting the impact of the Siyanda POC agreement transitioning to a 4E metals tolling arrangement early in the year, as well as Kroondal having transitioned to a 4E metals tolling arrangement in September 2024. In 2027, own mined production benefits from higher grades at Mogalakwena, Dishaba projects coming online at Amandelbult and the steady ramp-up of Der Brochen, while POC is impacted by anticipated lower third-party receipts. Production remains subject to the impact of Eskom load-curtailment</t>
  </si>
  <si>
    <t xml:space="preserve">Total iron ore is the sum of Kumba and Minas-Rio. 2025 Kumba: 35–37 Mt; Minas-Rio: 22–24 Mt. 2026 Kumba: 31–33 Mt; Minas-Rio: 23–25 Mt. 2027 Kumba: 35-37 Mt; Minas-Rio: 24-26 Mt. In 2025, Minas-Rio production guidance reflects a pipeline inspection (that occurs every five years), planned for the second half of the year. In 2026, Kumba production is lower by c.4 Mt due to tie-in activities required for the ultra-high-dense-media-separation (UHDMS) project which was announced by Kumba in August 2024. Kumba product is shipped with ~1.6% moisture and Minas-Rio product is shipped with ~9% moisture.  Kumba production is subject to the third-party rail and port availability and performance. </t>
  </si>
  <si>
    <t>Copper business only. On a contained-metal basis. Total copper is the sum of Chile and Peru. 2025 Chile: 380–410 kt; Peru 310–340 kt. 2026 Chile: 440–470 kt; Peru: 320–350 kt. 2027 Chile: 450-480 kt; Peru 310-340 kt. In 2025, copper production is impacted by lower grades at most operations in Chile and from the smaller Los Bronces processing plant being on care and maintenance. In 2026, production benefits from improved grades at Collahuasi in Chile and higher plant throughput in Peru. In 2027, production benefits from higher grades at Los Bronces and higher throughput at Collahuasi in Chile, partially offset by slightly lower production in Peru due to planned plant maintenance, including mills and conveyors. Chile production is subject to water availability, and is expected to be weighted to the second half of 2025 given the impact from lower grades in the first half, particularly in Q1 at Collahuasi.</t>
  </si>
  <si>
    <t>The total copper unit cost is the weighted average of Chile and Peru based on actual production or the mid-point of production guidance. 2025 unit cost guidance for Chile is c.185 c/lb and for Peru is c.110 c/lb. In Chile, 2025 unit cost guidance is higher than the 2024 unit cost, reflecting the impact of lower production, despite the benefit from the weaker Chilean peso guidance spot FX rate. In Peru, 2025 unit cost guidance is higher than the 2024 unit cost, reflecting the impact of lower Molybdenum production and by-product credits, despite the expected higher copper production</t>
  </si>
  <si>
    <t xml:space="preserve">Wet basis. Total iron ore unit cost is the weighted average of Kumba and Minas-Rio based on actual production or the mid-point of production guidance. 2025 unit cost guidance for Kumba is c.$39/tonne and for Minas-Rio is c.$32/tonne. In Kumba, 2025 unit cost guidance is in line with 2024 unit cost guidance. In Minas-Rio, 2025 unit cost guidance is higher than the 2024 unit cost, due to lower production volumes, despite the weaker Brazilian real guidance spot FX rate.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</si>
</sst>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 #,##0.00_-;_-* &quot;-&quot;??_-;_-@_-"/>
    <numFmt numFmtId="164" formatCode="_-* #,##0_-;\-* #,##0_-;_-* &quot;-&quot;??_-;_-@_-"/>
    <numFmt numFmtId="165" formatCode="#,##0;\(#,##0\);\-"/>
    <numFmt numFmtId="166" formatCode="\$#,##0&quot;/t&quot;;\(#,##0\);\-"/>
    <numFmt numFmtId="167" formatCode="\$#,##0&quot;/ct&quot;;\(#,##0\);\-"/>
    <numFmt numFmtId="168" formatCode="#,##0.0&quot;Mct&quot;;\(#,##0.0\);\-"/>
    <numFmt numFmtId="169" formatCode="#,##0.0&quot;kt&quot;;\(#,##0.0\);\-"/>
    <numFmt numFmtId="170" formatCode="#,##0&quot;kt&quot;;\(#,##0\);\-"/>
    <numFmt numFmtId="171" formatCode="\$#,##0&quot;/oz&quot;;\(#,##0\);\-"/>
    <numFmt numFmtId="172" formatCode="#,##0.0&quot;Mt&quot;;\(#,##0.0\);\-"/>
    <numFmt numFmtId="173" formatCode="\$#,##0&quot;/t&quot;;\$\(#,##0\)&quot;/t&quot;;\-"/>
    <numFmt numFmtId="174" formatCode="#,##0&quot;koz&quot;;\(#,##0\);\-"/>
    <numFmt numFmtId="175" formatCode="\$#,##0&quot;/oz&quot;;\$\(#,##0\)&quot;/oz&quot;;\-"/>
    <numFmt numFmtId="176" formatCode="\$#,##0&quot;m&quot;;\(#,##0\);\-"/>
    <numFmt numFmtId="177" formatCode="0.0&quot;Mct&quot;"/>
    <numFmt numFmtId="178" formatCode="\$#,##0.0&quot;/t&quot;;\(#,##0.0\);\-"/>
  </numFmts>
  <fonts count="27" x14ac:knownFonts="1">
    <font>
      <sz val="11"/>
      <color theme="1"/>
      <name val="Calibri"/>
      <family val="2"/>
      <scheme val="minor"/>
    </font>
    <font>
      <sz val="11"/>
      <color theme="1"/>
      <name val="Calibri"/>
      <family val="2"/>
      <scheme val="minor"/>
    </font>
    <font>
      <sz val="9"/>
      <color theme="1"/>
      <name val="Arial"/>
      <family val="2"/>
    </font>
    <font>
      <sz val="9"/>
      <color indexed="81"/>
      <name val="Tahoma"/>
      <family val="2"/>
    </font>
    <font>
      <sz val="9"/>
      <color rgb="FF031795"/>
      <name val="Arial"/>
      <family val="2"/>
    </font>
    <font>
      <sz val="18"/>
      <name val="Arial"/>
      <family val="2"/>
    </font>
    <font>
      <sz val="11"/>
      <color rgb="FF9C5700"/>
      <name val="Calibri"/>
      <family val="2"/>
      <scheme val="minor"/>
    </font>
    <font>
      <b/>
      <sz val="9"/>
      <color rgb="FF031795"/>
      <name val="Arial"/>
      <family val="2"/>
    </font>
    <font>
      <sz val="11"/>
      <color theme="1"/>
      <name val="Arial"/>
      <family val="2"/>
    </font>
    <font>
      <vertAlign val="superscript"/>
      <sz val="9"/>
      <color rgb="FF031795"/>
      <name val="Arial"/>
      <family val="2"/>
    </font>
    <font>
      <sz val="10"/>
      <color rgb="FF031795"/>
      <name val="Arial"/>
      <family val="2"/>
    </font>
    <font>
      <sz val="18"/>
      <color rgb="FF031795"/>
      <name val="Arial"/>
      <family val="2"/>
    </font>
    <font>
      <vertAlign val="superscript"/>
      <sz val="10"/>
      <color rgb="FF031795"/>
      <name val="Arial"/>
      <family val="2"/>
    </font>
    <font>
      <i/>
      <sz val="10"/>
      <color rgb="FF031795"/>
      <name val="Arial"/>
      <family val="2"/>
    </font>
    <font>
      <i/>
      <sz val="9"/>
      <color rgb="FF031795"/>
      <name val="Arial"/>
      <family val="2"/>
    </font>
    <font>
      <b/>
      <sz val="10"/>
      <color rgb="FF002776"/>
      <name val="Arial"/>
      <family val="2"/>
    </font>
    <font>
      <b/>
      <sz val="20"/>
      <color rgb="FF031795"/>
      <name val="Arial"/>
      <family val="2"/>
    </font>
    <font>
      <sz val="20"/>
      <color rgb="FF031795"/>
      <name val="Arial"/>
      <family val="2"/>
    </font>
    <font>
      <sz val="20"/>
      <color rgb="FF002776"/>
      <name val="Arial"/>
      <family val="2"/>
    </font>
    <font>
      <b/>
      <sz val="10"/>
      <color rgb="FF031795"/>
      <name val="Arial"/>
      <family val="2"/>
    </font>
    <font>
      <sz val="9"/>
      <color rgb="FF031795"/>
      <name val="Calibri"/>
      <family val="2"/>
      <scheme val="minor"/>
    </font>
    <font>
      <b/>
      <sz val="14"/>
      <color rgb="FF031795"/>
      <name val="Arial"/>
      <family val="2"/>
    </font>
    <font>
      <b/>
      <sz val="18"/>
      <color rgb="FF031795"/>
      <name val="Arial"/>
      <family val="2"/>
    </font>
    <font>
      <sz val="11"/>
      <color rgb="FFFF0000"/>
      <name val="Arial"/>
      <family val="2"/>
    </font>
    <font>
      <b/>
      <sz val="9"/>
      <color theme="0"/>
      <name val="Arial"/>
      <family val="2"/>
    </font>
    <font>
      <sz val="10"/>
      <color rgb="FF031795"/>
      <name val="Arial"/>
    </font>
    <font>
      <sz val="9"/>
      <color rgb="FF031795"/>
      <name val="Arial"/>
    </font>
  </fonts>
  <fills count="6">
    <fill>
      <patternFill patternType="none"/>
    </fill>
    <fill>
      <patternFill patternType="gray125"/>
    </fill>
    <fill>
      <patternFill patternType="solid">
        <fgColor theme="0"/>
        <bgColor indexed="64"/>
      </patternFill>
    </fill>
    <fill>
      <patternFill patternType="solid">
        <fgColor rgb="FFEAF2FE"/>
        <bgColor indexed="64"/>
      </patternFill>
    </fill>
    <fill>
      <patternFill patternType="solid">
        <fgColor rgb="FFFFEB9C"/>
      </patternFill>
    </fill>
    <fill>
      <patternFill patternType="solid">
        <fgColor rgb="FF031795"/>
        <bgColor indexed="64"/>
      </patternFill>
    </fill>
  </fills>
  <borders count="32">
    <border>
      <left/>
      <right/>
      <top/>
      <bottom/>
      <diagonal/>
    </border>
    <border>
      <left style="thick">
        <color rgb="FF00B0F0"/>
      </left>
      <right/>
      <top style="thick">
        <color rgb="FF00B0F0"/>
      </top>
      <bottom/>
      <diagonal/>
    </border>
    <border>
      <left/>
      <right/>
      <top style="thick">
        <color rgb="FF00B0F0"/>
      </top>
      <bottom/>
      <diagonal/>
    </border>
    <border>
      <left/>
      <right style="thick">
        <color rgb="FF00B0F0"/>
      </right>
      <top style="thick">
        <color rgb="FF00B0F0"/>
      </top>
      <bottom/>
      <diagonal/>
    </border>
    <border>
      <left style="thick">
        <color rgb="FF00B0F0"/>
      </left>
      <right/>
      <top/>
      <bottom style="thick">
        <color rgb="FF00B0F0"/>
      </bottom>
      <diagonal/>
    </border>
    <border>
      <left/>
      <right/>
      <top/>
      <bottom style="thick">
        <color rgb="FF00B0F0"/>
      </bottom>
      <diagonal/>
    </border>
    <border>
      <left/>
      <right style="thick">
        <color rgb="FF00B0F0"/>
      </right>
      <top/>
      <bottom style="thick">
        <color rgb="FF00B0F0"/>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rgb="FFD2492A"/>
      </left>
      <right/>
      <top style="thick">
        <color rgb="FFD2492A"/>
      </top>
      <bottom/>
      <diagonal/>
    </border>
    <border>
      <left/>
      <right/>
      <top style="thick">
        <color rgb="FFD2492A"/>
      </top>
      <bottom/>
      <diagonal/>
    </border>
    <border>
      <left/>
      <right style="thick">
        <color rgb="FFD2492A"/>
      </right>
      <top style="thick">
        <color rgb="FFD2492A"/>
      </top>
      <bottom/>
      <diagonal/>
    </border>
    <border>
      <left style="thick">
        <color rgb="FFD2492A"/>
      </left>
      <right/>
      <top/>
      <bottom style="thick">
        <color rgb="FFD2492A"/>
      </bottom>
      <diagonal/>
    </border>
    <border>
      <left/>
      <right/>
      <top/>
      <bottom style="thick">
        <color rgb="FFD2492A"/>
      </bottom>
      <diagonal/>
    </border>
    <border>
      <left/>
      <right style="thick">
        <color rgb="FFD2492A"/>
      </right>
      <top/>
      <bottom style="thick">
        <color rgb="FFD2492A"/>
      </bottom>
      <diagonal/>
    </border>
    <border>
      <left/>
      <right/>
      <top style="thin">
        <color rgb="FF031795"/>
      </top>
      <bottom/>
      <diagonal/>
    </border>
    <border>
      <left/>
      <right/>
      <top style="thin">
        <color rgb="FF031795"/>
      </top>
      <bottom style="medium">
        <color rgb="FFFFFFFF"/>
      </bottom>
      <diagonal/>
    </border>
    <border>
      <left/>
      <right/>
      <top style="medium">
        <color rgb="FFFFFFFF"/>
      </top>
      <bottom/>
      <diagonal/>
    </border>
    <border>
      <left/>
      <right/>
      <top/>
      <bottom style="thin">
        <color rgb="FF031795"/>
      </bottom>
      <diagonal/>
    </border>
    <border>
      <left style="medium">
        <color rgb="FFFFFFFF"/>
      </left>
      <right style="medium">
        <color rgb="FFFFFFFF"/>
      </right>
      <top style="thin">
        <color rgb="FF031795"/>
      </top>
      <bottom style="thin">
        <color rgb="FF031795"/>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4" borderId="0" applyNumberFormat="0" applyBorder="0" applyAlignment="0" applyProtection="0"/>
  </cellStyleXfs>
  <cellXfs count="112">
    <xf numFmtId="0" fontId="0" fillId="0" borderId="0" xfId="0"/>
    <xf numFmtId="0" fontId="0" fillId="2" borderId="0" xfId="0" applyFill="1"/>
    <xf numFmtId="0" fontId="2" fillId="2" borderId="0" xfId="0" applyFont="1" applyFill="1"/>
    <xf numFmtId="0" fontId="4" fillId="2" borderId="0" xfId="0" applyFont="1" applyFill="1"/>
    <xf numFmtId="9" fontId="4" fillId="2" borderId="0" xfId="2" applyFont="1" applyFill="1"/>
    <xf numFmtId="0" fontId="5" fillId="0" borderId="22" xfId="0" applyFont="1" applyBorder="1" applyAlignment="1">
      <alignment wrapText="1"/>
    </xf>
    <xf numFmtId="0" fontId="8" fillId="2" borderId="0" xfId="0" applyFont="1" applyFill="1"/>
    <xf numFmtId="0" fontId="8" fillId="2" borderId="0" xfId="0" applyFont="1" applyFill="1" applyAlignment="1">
      <alignment horizontal="center"/>
    </xf>
    <xf numFmtId="0" fontId="4" fillId="2" borderId="20" xfId="0" applyFont="1" applyFill="1" applyBorder="1" applyAlignment="1">
      <alignment horizontal="left" vertical="center" wrapText="1" readingOrder="1"/>
    </xf>
    <xf numFmtId="0" fontId="15" fillId="3" borderId="0" xfId="0" applyFont="1" applyFill="1" applyAlignment="1">
      <alignment horizontal="left" vertical="center" wrapText="1" readingOrder="1"/>
    </xf>
    <xf numFmtId="164" fontId="4" fillId="2" borderId="0" xfId="1" applyNumberFormat="1" applyFont="1" applyFill="1" applyAlignment="1">
      <alignment horizontal="right" vertical="center" wrapText="1" readingOrder="1"/>
    </xf>
    <xf numFmtId="0" fontId="4" fillId="2" borderId="0" xfId="0" applyFont="1" applyFill="1" applyAlignment="1">
      <alignment horizontal="right" vertical="center" wrapText="1" readingOrder="1"/>
    </xf>
    <xf numFmtId="0" fontId="4" fillId="2" borderId="0" xfId="0" applyFont="1" applyFill="1" applyAlignment="1">
      <alignment horizontal="left" vertical="center" readingOrder="1"/>
    </xf>
    <xf numFmtId="0" fontId="19" fillId="2" borderId="22" xfId="0" applyFont="1" applyFill="1" applyBorder="1" applyAlignment="1">
      <alignment horizontal="center" vertical="center" wrapText="1" readingOrder="1"/>
    </xf>
    <xf numFmtId="0" fontId="19" fillId="0" borderId="23" xfId="0" applyFont="1" applyBorder="1" applyAlignment="1">
      <alignment horizontal="left" vertical="center" wrapText="1" readingOrder="1"/>
    </xf>
    <xf numFmtId="0" fontId="17" fillId="2" borderId="0" xfId="0" applyFont="1" applyFill="1" applyAlignment="1">
      <alignment horizontal="left"/>
    </xf>
    <xf numFmtId="0" fontId="18" fillId="2" borderId="0" xfId="0" applyFont="1" applyFill="1" applyAlignment="1">
      <alignment horizontal="left" vertical="center"/>
    </xf>
    <xf numFmtId="0" fontId="16" fillId="2" borderId="0" xfId="0" applyFont="1" applyFill="1" applyAlignment="1">
      <alignment vertical="center"/>
    </xf>
    <xf numFmtId="0" fontId="7" fillId="3" borderId="0" xfId="0" applyFont="1" applyFill="1" applyAlignment="1">
      <alignment horizontal="right" wrapText="1" readingOrder="1"/>
    </xf>
    <xf numFmtId="0" fontId="20" fillId="2" borderId="0" xfId="0" applyFont="1" applyFill="1"/>
    <xf numFmtId="0" fontId="4" fillId="2" borderId="0" xfId="0" applyFont="1" applyFill="1" applyAlignment="1">
      <alignment horizontal="left" vertical="center" wrapText="1" readingOrder="1"/>
    </xf>
    <xf numFmtId="166" fontId="7" fillId="2" borderId="19" xfId="0" applyNumberFormat="1" applyFont="1" applyFill="1" applyBorder="1" applyAlignment="1">
      <alignment horizontal="right" vertical="center"/>
    </xf>
    <xf numFmtId="0" fontId="19" fillId="3" borderId="0" xfId="0" applyFont="1" applyFill="1" applyAlignment="1">
      <alignment horizontal="left" vertical="center" wrapText="1" readingOrder="1"/>
    </xf>
    <xf numFmtId="0" fontId="7" fillId="2" borderId="0" xfId="0" applyFont="1" applyFill="1"/>
    <xf numFmtId="166" fontId="8" fillId="2" borderId="0" xfId="0" applyNumberFormat="1" applyFont="1" applyFill="1"/>
    <xf numFmtId="178" fontId="23" fillId="2" borderId="0" xfId="0" applyNumberFormat="1" applyFont="1" applyFill="1"/>
    <xf numFmtId="0" fontId="8" fillId="0" borderId="0" xfId="0" applyFont="1"/>
    <xf numFmtId="0" fontId="7" fillId="0" borderId="19" xfId="0" applyFont="1" applyBorder="1" applyAlignment="1">
      <alignment horizontal="left" vertical="center" wrapText="1" readingOrder="1"/>
    </xf>
    <xf numFmtId="0" fontId="4" fillId="0" borderId="0" xfId="0" applyFont="1" applyAlignment="1">
      <alignment vertical="center"/>
    </xf>
    <xf numFmtId="0" fontId="10" fillId="2" borderId="0" xfId="0" applyFont="1" applyFill="1" applyAlignment="1">
      <alignment horizontal="left" vertical="center" wrapText="1" readingOrder="1"/>
    </xf>
    <xf numFmtId="0" fontId="19" fillId="2" borderId="19" xfId="0" applyFont="1" applyFill="1" applyBorder="1" applyAlignment="1">
      <alignment horizontal="left" vertical="center" wrapText="1" readingOrder="1"/>
    </xf>
    <xf numFmtId="0" fontId="13" fillId="2" borderId="0" xfId="0" applyFont="1" applyFill="1" applyAlignment="1">
      <alignment horizontal="left" vertical="center" wrapText="1" readingOrder="1"/>
    </xf>
    <xf numFmtId="166" fontId="4" fillId="0" borderId="0" xfId="0" applyNumberFormat="1" applyFont="1" applyAlignment="1">
      <alignment horizontal="right" vertical="center"/>
    </xf>
    <xf numFmtId="173" fontId="4" fillId="0" borderId="0" xfId="0" applyNumberFormat="1" applyFont="1" applyAlignment="1">
      <alignment horizontal="right" vertical="center"/>
    </xf>
    <xf numFmtId="166" fontId="7" fillId="0" borderId="19" xfId="0" applyNumberFormat="1" applyFont="1" applyBorder="1" applyAlignment="1">
      <alignment horizontal="right" vertical="center"/>
    </xf>
    <xf numFmtId="174" fontId="4" fillId="0" borderId="0" xfId="0" applyNumberFormat="1" applyFont="1" applyAlignment="1">
      <alignment horizontal="right" vertical="center"/>
    </xf>
    <xf numFmtId="171" fontId="4" fillId="0" borderId="0" xfId="0" applyNumberFormat="1" applyFont="1" applyAlignment="1">
      <alignment horizontal="right" vertical="center"/>
    </xf>
    <xf numFmtId="176" fontId="4" fillId="0" borderId="0" xfId="0" applyNumberFormat="1" applyFont="1" applyAlignment="1">
      <alignment horizontal="right" vertical="center"/>
    </xf>
    <xf numFmtId="0" fontId="11" fillId="0" borderId="0" xfId="0" applyFont="1" applyAlignment="1">
      <alignment horizontal="right" vertical="center" wrapText="1"/>
    </xf>
    <xf numFmtId="0" fontId="11" fillId="0" borderId="20" xfId="0" applyFont="1" applyBorder="1" applyAlignment="1">
      <alignment horizontal="right" vertical="center" wrapText="1"/>
    </xf>
    <xf numFmtId="176" fontId="4" fillId="0" borderId="19" xfId="1" applyNumberFormat="1" applyFont="1" applyFill="1" applyBorder="1" applyAlignment="1">
      <alignment horizontal="right" vertical="center" wrapText="1" readingOrder="1"/>
    </xf>
    <xf numFmtId="0" fontId="11" fillId="0" borderId="21" xfId="0" applyFont="1" applyBorder="1" applyAlignment="1">
      <alignment horizontal="right" vertical="center" wrapText="1"/>
    </xf>
    <xf numFmtId="0" fontId="22" fillId="0" borderId="19" xfId="0" applyFont="1" applyBorder="1" applyAlignment="1">
      <alignment horizontal="right" vertical="center" wrapText="1"/>
    </xf>
    <xf numFmtId="171" fontId="7" fillId="0" borderId="19" xfId="0" applyNumberFormat="1" applyFont="1" applyBorder="1" applyAlignment="1">
      <alignment horizontal="right" vertical="center"/>
    </xf>
    <xf numFmtId="172" fontId="4" fillId="0" borderId="0" xfId="0" applyNumberFormat="1" applyFont="1" applyAlignment="1">
      <alignment horizontal="right" vertical="center"/>
    </xf>
    <xf numFmtId="172" fontId="7" fillId="0" borderId="19" xfId="0" applyNumberFormat="1" applyFont="1" applyBorder="1" applyAlignment="1">
      <alignment horizontal="right" vertical="center"/>
    </xf>
    <xf numFmtId="0" fontId="8" fillId="0" borderId="0" xfId="0" applyFont="1" applyAlignment="1">
      <alignment horizontal="center"/>
    </xf>
    <xf numFmtId="170" fontId="4" fillId="0" borderId="0" xfId="0" applyNumberFormat="1" applyFont="1" applyAlignment="1">
      <alignment horizontal="right" vertical="center"/>
    </xf>
    <xf numFmtId="165" fontId="4" fillId="0" borderId="0" xfId="0" applyNumberFormat="1" applyFont="1" applyAlignment="1">
      <alignment horizontal="right" vertical="center"/>
    </xf>
    <xf numFmtId="165" fontId="7" fillId="0" borderId="19" xfId="0" applyNumberFormat="1" applyFont="1" applyBorder="1" applyAlignment="1">
      <alignment horizontal="right" vertical="center"/>
    </xf>
    <xf numFmtId="0" fontId="14" fillId="0" borderId="0" xfId="0" applyFont="1" applyAlignment="1">
      <alignment horizontal="right" vertical="center" wrapText="1" readingOrder="1"/>
    </xf>
    <xf numFmtId="169" fontId="4" fillId="0" borderId="0" xfId="0" applyNumberFormat="1" applyFont="1" applyAlignment="1">
      <alignment horizontal="right" vertical="center"/>
    </xf>
    <xf numFmtId="9" fontId="14" fillId="0" borderId="0" xfId="0" applyNumberFormat="1" applyFont="1" applyAlignment="1">
      <alignment horizontal="right" vertical="center" wrapText="1" readingOrder="1"/>
    </xf>
    <xf numFmtId="175" fontId="4" fillId="0" borderId="0" xfId="0" applyNumberFormat="1" applyFont="1" applyAlignment="1">
      <alignment horizontal="right" vertical="center"/>
    </xf>
    <xf numFmtId="168" fontId="4" fillId="0" borderId="0" xfId="0" applyNumberFormat="1" applyFont="1" applyAlignment="1">
      <alignment horizontal="right" vertical="center"/>
    </xf>
    <xf numFmtId="167" fontId="7" fillId="0" borderId="19" xfId="0" applyNumberFormat="1" applyFont="1" applyBorder="1" applyAlignment="1">
      <alignment horizontal="right" vertical="center"/>
    </xf>
    <xf numFmtId="167" fontId="4" fillId="0" borderId="0" xfId="0" applyNumberFormat="1" applyFont="1" applyAlignment="1">
      <alignment horizontal="right" vertical="center"/>
    </xf>
    <xf numFmtId="0" fontId="11" fillId="0" borderId="19" xfId="0" applyFont="1" applyBorder="1" applyAlignment="1">
      <alignment horizontal="right" vertical="center" wrapText="1"/>
    </xf>
    <xf numFmtId="0" fontId="8" fillId="2" borderId="27" xfId="0" applyFont="1" applyFill="1" applyBorder="1"/>
    <xf numFmtId="0" fontId="8" fillId="2" borderId="28" xfId="0" applyFont="1" applyFill="1" applyBorder="1"/>
    <xf numFmtId="0" fontId="8" fillId="2" borderId="29" xfId="0" applyFont="1" applyFill="1" applyBorder="1"/>
    <xf numFmtId="0" fontId="8" fillId="2" borderId="30" xfId="0" applyFont="1" applyFill="1" applyBorder="1"/>
    <xf numFmtId="0" fontId="8" fillId="2" borderId="31" xfId="0" applyFont="1" applyFill="1" applyBorder="1"/>
    <xf numFmtId="0" fontId="10" fillId="0" borderId="0" xfId="0" applyFont="1"/>
    <xf numFmtId="0" fontId="24" fillId="5" borderId="0" xfId="0" applyFont="1" applyFill="1" applyAlignment="1">
      <alignment horizontal="left" vertical="center" wrapText="1" readingOrder="1"/>
    </xf>
    <xf numFmtId="0" fontId="10" fillId="0" borderId="0" xfId="0" applyFont="1" applyAlignment="1">
      <alignment horizontal="left" vertical="center" wrapText="1" readingOrder="1"/>
    </xf>
    <xf numFmtId="0" fontId="4" fillId="0" borderId="0" xfId="0" applyFont="1" applyAlignment="1">
      <alignment horizontal="left" vertical="center" readingOrder="1"/>
    </xf>
    <xf numFmtId="0" fontId="2" fillId="0" borderId="0" xfId="0" applyFont="1"/>
    <xf numFmtId="0" fontId="10" fillId="0" borderId="23" xfId="0" applyFont="1" applyBorder="1" applyAlignment="1">
      <alignment horizontal="center" vertical="center" wrapText="1" readingOrder="1"/>
    </xf>
    <xf numFmtId="0" fontId="19" fillId="0" borderId="23" xfId="0" applyFont="1" applyBorder="1" applyAlignment="1">
      <alignment horizontal="left" vertical="center" wrapText="1" indent="2" readingOrder="1"/>
    </xf>
    <xf numFmtId="16" fontId="25" fillId="0" borderId="23" xfId="0" quotePrefix="1" applyNumberFormat="1" applyFont="1" applyBorder="1" applyAlignment="1">
      <alignment horizontal="center" vertical="center" wrapText="1" readingOrder="1"/>
    </xf>
    <xf numFmtId="15" fontId="10" fillId="0" borderId="23" xfId="0" applyNumberFormat="1" applyFont="1" applyBorder="1" applyAlignment="1">
      <alignment horizontal="center" vertical="center" wrapText="1" readingOrder="1"/>
    </xf>
    <xf numFmtId="0" fontId="4" fillId="0" borderId="0" xfId="0" applyFont="1" applyAlignment="1">
      <alignment horizontal="left" vertical="center" wrapText="1" readingOrder="1"/>
    </xf>
    <xf numFmtId="0" fontId="4" fillId="0" borderId="0" xfId="0" applyFont="1" applyAlignment="1">
      <alignment vertical="center" readingOrder="1"/>
    </xf>
    <xf numFmtId="0" fontId="2" fillId="0" borderId="0" xfId="0" quotePrefix="1" applyFont="1"/>
    <xf numFmtId="0" fontId="26" fillId="0" borderId="0" xfId="0" applyFont="1" applyAlignment="1">
      <alignment horizontal="left" vertical="center" readingOrder="1"/>
    </xf>
    <xf numFmtId="0" fontId="4" fillId="0" borderId="0" xfId="0" applyFont="1" applyAlignment="1">
      <alignment vertical="center" wrapText="1" readingOrder="1"/>
    </xf>
    <xf numFmtId="0" fontId="4" fillId="0" borderId="21" xfId="0" applyFont="1" applyBorder="1" applyAlignment="1">
      <alignment horizontal="left" vertical="center" wrapText="1" readingOrder="1"/>
    </xf>
    <xf numFmtId="177" fontId="4" fillId="0" borderId="0" xfId="0" applyNumberFormat="1" applyFont="1" applyAlignment="1">
      <alignment horizontal="left" vertical="center" readingOrder="1"/>
    </xf>
    <xf numFmtId="0" fontId="4" fillId="0" borderId="24" xfId="0" applyFont="1" applyBorder="1" applyAlignment="1">
      <alignment horizontal="left" vertical="top" wrapText="1"/>
    </xf>
    <xf numFmtId="0" fontId="4" fillId="0" borderId="25" xfId="0" applyFont="1" applyBorder="1" applyAlignment="1">
      <alignment horizontal="left" vertical="top" wrapText="1"/>
    </xf>
    <xf numFmtId="0" fontId="4" fillId="0" borderId="26" xfId="0" applyFont="1" applyBorder="1" applyAlignment="1">
      <alignment horizontal="left" vertical="top" wrapText="1"/>
    </xf>
    <xf numFmtId="0" fontId="4" fillId="0" borderId="27" xfId="0" applyFont="1" applyBorder="1" applyAlignment="1">
      <alignment horizontal="left" vertical="top" wrapText="1"/>
    </xf>
    <xf numFmtId="0" fontId="4" fillId="0" borderId="0" xfId="0" applyFont="1" applyAlignment="1">
      <alignment horizontal="left" vertical="top" wrapText="1"/>
    </xf>
    <xf numFmtId="0" fontId="4" fillId="0" borderId="28" xfId="0" applyFont="1" applyBorder="1" applyAlignment="1">
      <alignment horizontal="left" vertical="top" wrapText="1"/>
    </xf>
    <xf numFmtId="0" fontId="21" fillId="2" borderId="7" xfId="0" applyFont="1" applyFill="1" applyBorder="1" applyAlignment="1">
      <alignment horizontal="left" vertical="center"/>
    </xf>
    <xf numFmtId="0" fontId="21" fillId="2" borderId="8" xfId="0" applyFont="1" applyFill="1" applyBorder="1" applyAlignment="1">
      <alignment horizontal="left" vertical="center"/>
    </xf>
    <xf numFmtId="0" fontId="21" fillId="2" borderId="9" xfId="0" applyFont="1" applyFill="1" applyBorder="1" applyAlignment="1">
      <alignment horizontal="left" vertical="center"/>
    </xf>
    <xf numFmtId="0" fontId="21" fillId="2" borderId="10" xfId="0" applyFont="1" applyFill="1" applyBorder="1" applyAlignment="1">
      <alignment horizontal="left" vertical="center"/>
    </xf>
    <xf numFmtId="0" fontId="21" fillId="2" borderId="11" xfId="0" applyFont="1" applyFill="1" applyBorder="1" applyAlignment="1">
      <alignment horizontal="left" vertical="center"/>
    </xf>
    <xf numFmtId="0" fontId="21" fillId="2" borderId="12" xfId="0" applyFont="1" applyFill="1" applyBorder="1" applyAlignment="1">
      <alignment horizontal="left" vertical="center"/>
    </xf>
    <xf numFmtId="0" fontId="4" fillId="3" borderId="0" xfId="0" applyFont="1" applyFill="1" applyAlignment="1">
      <alignment horizontal="left" vertical="center" wrapText="1" readingOrder="1"/>
    </xf>
    <xf numFmtId="0" fontId="4" fillId="3" borderId="0" xfId="0" applyFont="1" applyFill="1" applyAlignment="1">
      <alignment horizontal="right" vertical="center" wrapText="1" readingOrder="1"/>
    </xf>
    <xf numFmtId="0" fontId="7" fillId="3" borderId="0" xfId="0" applyFont="1" applyFill="1" applyAlignment="1">
      <alignment horizontal="right" vertical="center" wrapText="1" readingOrder="1"/>
    </xf>
    <xf numFmtId="0" fontId="21" fillId="2" borderId="13" xfId="0" applyFont="1" applyFill="1" applyBorder="1" applyAlignment="1">
      <alignment horizontal="left" vertical="center"/>
    </xf>
    <xf numFmtId="0" fontId="21" fillId="2" borderId="14" xfId="0" applyFont="1" applyFill="1" applyBorder="1" applyAlignment="1">
      <alignment horizontal="left" vertical="center"/>
    </xf>
    <xf numFmtId="0" fontId="21" fillId="2" borderId="15" xfId="0" applyFont="1" applyFill="1" applyBorder="1" applyAlignment="1">
      <alignment horizontal="left" vertical="center"/>
    </xf>
    <xf numFmtId="0" fontId="21" fillId="2" borderId="16" xfId="0" applyFont="1" applyFill="1" applyBorder="1" applyAlignment="1">
      <alignment horizontal="left" vertical="center"/>
    </xf>
    <xf numFmtId="0" fontId="21" fillId="2" borderId="17" xfId="0" applyFont="1" applyFill="1" applyBorder="1" applyAlignment="1">
      <alignment horizontal="left" vertical="center"/>
    </xf>
    <xf numFmtId="0" fontId="21" fillId="2" borderId="18" xfId="0" applyFont="1" applyFill="1" applyBorder="1" applyAlignment="1">
      <alignment horizontal="left" vertical="center"/>
    </xf>
    <xf numFmtId="0" fontId="16" fillId="2" borderId="0" xfId="3" applyFont="1" applyFill="1" applyAlignment="1">
      <alignment horizontal="center" vertical="center"/>
    </xf>
    <xf numFmtId="0" fontId="21" fillId="2" borderId="1" xfId="0" applyFont="1" applyFill="1" applyBorder="1" applyAlignment="1">
      <alignment horizontal="left" vertical="center"/>
    </xf>
    <xf numFmtId="0" fontId="21" fillId="2" borderId="2" xfId="0" applyFont="1" applyFill="1" applyBorder="1" applyAlignment="1">
      <alignment horizontal="left" vertical="center"/>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0" fontId="21" fillId="2" borderId="5" xfId="0" applyFont="1" applyFill="1" applyBorder="1" applyAlignment="1">
      <alignment horizontal="left" vertical="center"/>
    </xf>
    <xf numFmtId="0" fontId="21" fillId="2" borderId="6" xfId="0" applyFont="1" applyFill="1" applyBorder="1" applyAlignment="1">
      <alignment horizontal="left" vertical="center"/>
    </xf>
    <xf numFmtId="0" fontId="26" fillId="0" borderId="0" xfId="0" applyFont="1" applyAlignment="1">
      <alignment horizontal="left" vertical="center" wrapText="1" readingOrder="1"/>
    </xf>
    <xf numFmtId="0" fontId="4" fillId="0" borderId="0" xfId="0" applyFont="1" applyAlignment="1">
      <alignment horizontal="left" vertical="center" wrapText="1" readingOrder="1"/>
    </xf>
    <xf numFmtId="0" fontId="16" fillId="2" borderId="0" xfId="0" applyFont="1" applyFill="1" applyAlignment="1">
      <alignment horizontal="left" vertical="center"/>
    </xf>
    <xf numFmtId="0" fontId="16" fillId="0" borderId="0" xfId="0" applyFont="1" applyAlignment="1">
      <alignment horizontal="center" vertical="center"/>
    </xf>
    <xf numFmtId="0" fontId="8" fillId="0" borderId="0" xfId="0" applyFont="1"/>
  </cellXfs>
  <cellStyles count="4">
    <cellStyle name="Comma" xfId="1" builtinId="3"/>
    <cellStyle name="Neutral" xfId="3" builtinId="28"/>
    <cellStyle name="Normal" xfId="0" builtinId="0"/>
    <cellStyle name="Percent" xfId="2" builtinId="5"/>
  </cellStyles>
  <dxfs count="0"/>
  <tableStyles count="0" defaultTableStyle="TableStyleMedium2" defaultPivotStyle="PivotStyleLight16"/>
  <colors>
    <mruColors>
      <color rgb="FF031795"/>
      <color rgb="FFD18B4C"/>
      <color rgb="FFEAF2FE"/>
      <color rgb="FFBFC4DC"/>
      <color rgb="FF002776"/>
      <color rgb="FFD249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95250</xdr:rowOff>
    </xdr:from>
    <xdr:to>
      <xdr:col>3</xdr:col>
      <xdr:colOff>581025</xdr:colOff>
      <xdr:row>2</xdr:row>
      <xdr:rowOff>123981</xdr:rowOff>
    </xdr:to>
    <xdr:pic>
      <xdr:nvPicPr>
        <xdr:cNvPr id="7" name="Graphic 6">
          <a:extLst>
            <a:ext uri="{FF2B5EF4-FFF2-40B4-BE49-F238E27FC236}">
              <a16:creationId xmlns:a16="http://schemas.microsoft.com/office/drawing/2014/main" id="{52ABC846-FEDB-4C2A-B63F-1D07DB3FE3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6675" y="95250"/>
          <a:ext cx="1828800" cy="409731"/>
        </a:xfrm>
        <a:prstGeom prst="rect">
          <a:avLst/>
        </a:prstGeom>
      </xdr:spPr>
    </xdr:pic>
    <xdr:clientData/>
  </xdr:twoCellAnchor>
  <xdr:twoCellAnchor>
    <xdr:from>
      <xdr:col>9</xdr:col>
      <xdr:colOff>451224</xdr:colOff>
      <xdr:row>49</xdr:row>
      <xdr:rowOff>160337</xdr:rowOff>
    </xdr:from>
    <xdr:to>
      <xdr:col>11</xdr:col>
      <xdr:colOff>144837</xdr:colOff>
      <xdr:row>50</xdr:row>
      <xdr:rowOff>179387</xdr:rowOff>
    </xdr:to>
    <xdr:pic>
      <xdr:nvPicPr>
        <xdr:cNvPr id="5" name="Picture 4">
          <a:extLst>
            <a:ext uri="{FF2B5EF4-FFF2-40B4-BE49-F238E27FC236}">
              <a16:creationId xmlns:a16="http://schemas.microsoft.com/office/drawing/2014/main" id="{5BA0A114-2800-1902-1EA5-87613584112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661959" y="8968161"/>
          <a:ext cx="971084" cy="1983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626503</xdr:colOff>
      <xdr:row>49</xdr:row>
      <xdr:rowOff>161925</xdr:rowOff>
    </xdr:from>
    <xdr:to>
      <xdr:col>12</xdr:col>
      <xdr:colOff>196290</xdr:colOff>
      <xdr:row>51</xdr:row>
      <xdr:rowOff>0</xdr:rowOff>
    </xdr:to>
    <xdr:pic>
      <xdr:nvPicPr>
        <xdr:cNvPr id="6" name="Picture 5">
          <a:extLst>
            <a:ext uri="{FF2B5EF4-FFF2-40B4-BE49-F238E27FC236}">
              <a16:creationId xmlns:a16="http://schemas.microsoft.com/office/drawing/2014/main" id="{169F3FA0-5CE4-54F2-EC94-E7F2DC6A556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14709" y="8969749"/>
          <a:ext cx="208522"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76201</xdr:colOff>
      <xdr:row>0</xdr:row>
      <xdr:rowOff>56994</xdr:rowOff>
    </xdr:from>
    <xdr:to>
      <xdr:col>1</xdr:col>
      <xdr:colOff>1809751</xdr:colOff>
      <xdr:row>2</xdr:row>
      <xdr:rowOff>125412</xdr:rowOff>
    </xdr:to>
    <xdr:pic>
      <xdr:nvPicPr>
        <xdr:cNvPr id="2" name="Graphic 1">
          <a:extLst>
            <a:ext uri="{FF2B5EF4-FFF2-40B4-BE49-F238E27FC236}">
              <a16:creationId xmlns:a16="http://schemas.microsoft.com/office/drawing/2014/main" id="{EFB5B760-D294-41BB-8596-7208DB477B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6201" y="56994"/>
          <a:ext cx="1838325" cy="4287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47625</xdr:rowOff>
    </xdr:from>
    <xdr:to>
      <xdr:col>4</xdr:col>
      <xdr:colOff>228600</xdr:colOff>
      <xdr:row>2</xdr:row>
      <xdr:rowOff>133506</xdr:rowOff>
    </xdr:to>
    <xdr:pic>
      <xdr:nvPicPr>
        <xdr:cNvPr id="3" name="Graphic 2">
          <a:extLst>
            <a:ext uri="{FF2B5EF4-FFF2-40B4-BE49-F238E27FC236}">
              <a16:creationId xmlns:a16="http://schemas.microsoft.com/office/drawing/2014/main" id="{15A6ED06-EC79-40C5-AFCA-E531CA09BA3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8100" y="47625"/>
          <a:ext cx="1828800" cy="4097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1733550</xdr:colOff>
      <xdr:row>2</xdr:row>
      <xdr:rowOff>47781</xdr:rowOff>
    </xdr:to>
    <xdr:pic>
      <xdr:nvPicPr>
        <xdr:cNvPr id="3" name="Graphic 2">
          <a:extLst>
            <a:ext uri="{FF2B5EF4-FFF2-40B4-BE49-F238E27FC236}">
              <a16:creationId xmlns:a16="http://schemas.microsoft.com/office/drawing/2014/main" id="{F753F752-823E-4CEC-B300-C83B092811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1828800" cy="4097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0</xdr:row>
      <xdr:rowOff>47625</xdr:rowOff>
    </xdr:from>
    <xdr:to>
      <xdr:col>4</xdr:col>
      <xdr:colOff>133350</xdr:colOff>
      <xdr:row>2</xdr:row>
      <xdr:rowOff>95406</xdr:rowOff>
    </xdr:to>
    <xdr:pic>
      <xdr:nvPicPr>
        <xdr:cNvPr id="3" name="Graphic 2">
          <a:extLst>
            <a:ext uri="{FF2B5EF4-FFF2-40B4-BE49-F238E27FC236}">
              <a16:creationId xmlns:a16="http://schemas.microsoft.com/office/drawing/2014/main" id="{D53AFD30-B835-4D88-A35A-14315D29A7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8575" y="47625"/>
          <a:ext cx="1828800" cy="40973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E7A55-512B-415A-A91A-D9CD9FC684C4}">
  <sheetPr codeName="Sheet1"/>
  <dimension ref="B4:W62"/>
  <sheetViews>
    <sheetView zoomScale="85" zoomScaleNormal="85" workbookViewId="0">
      <selection activeCell="B5" sqref="B5:W49"/>
    </sheetView>
  </sheetViews>
  <sheetFormatPr defaultColWidth="9.1796875" defaultRowHeight="14.5" x14ac:dyDescent="0.35"/>
  <cols>
    <col min="1" max="1" width="1.453125" style="1" customWidth="1"/>
    <col min="2" max="16384" width="9.1796875" style="1"/>
  </cols>
  <sheetData>
    <row r="4" spans="2:23" ht="15" thickBot="1" x14ac:dyDescent="0.4"/>
    <row r="5" spans="2:23" ht="15" customHeight="1" x14ac:dyDescent="0.35">
      <c r="B5" s="79" t="s">
        <v>111</v>
      </c>
      <c r="C5" s="80"/>
      <c r="D5" s="80"/>
      <c r="E5" s="80"/>
      <c r="F5" s="80"/>
      <c r="G5" s="80"/>
      <c r="H5" s="80"/>
      <c r="I5" s="80"/>
      <c r="J5" s="80"/>
      <c r="K5" s="80"/>
      <c r="L5" s="80"/>
      <c r="M5" s="80"/>
      <c r="N5" s="80"/>
      <c r="O5" s="80"/>
      <c r="P5" s="80"/>
      <c r="Q5" s="80"/>
      <c r="R5" s="80"/>
      <c r="S5" s="80"/>
      <c r="T5" s="80"/>
      <c r="U5" s="80"/>
      <c r="V5" s="80"/>
      <c r="W5" s="81"/>
    </row>
    <row r="6" spans="2:23" x14ac:dyDescent="0.35">
      <c r="B6" s="82"/>
      <c r="C6" s="83"/>
      <c r="D6" s="83"/>
      <c r="E6" s="83"/>
      <c r="F6" s="83"/>
      <c r="G6" s="83"/>
      <c r="H6" s="83"/>
      <c r="I6" s="83"/>
      <c r="J6" s="83"/>
      <c r="K6" s="83"/>
      <c r="L6" s="83"/>
      <c r="M6" s="83"/>
      <c r="N6" s="83"/>
      <c r="O6" s="83"/>
      <c r="P6" s="83"/>
      <c r="Q6" s="83"/>
      <c r="R6" s="83"/>
      <c r="S6" s="83"/>
      <c r="T6" s="83"/>
      <c r="U6" s="83"/>
      <c r="V6" s="83"/>
      <c r="W6" s="84"/>
    </row>
    <row r="7" spans="2:23" x14ac:dyDescent="0.35">
      <c r="B7" s="82"/>
      <c r="C7" s="83"/>
      <c r="D7" s="83"/>
      <c r="E7" s="83"/>
      <c r="F7" s="83"/>
      <c r="G7" s="83"/>
      <c r="H7" s="83"/>
      <c r="I7" s="83"/>
      <c r="J7" s="83"/>
      <c r="K7" s="83"/>
      <c r="L7" s="83"/>
      <c r="M7" s="83"/>
      <c r="N7" s="83"/>
      <c r="O7" s="83"/>
      <c r="P7" s="83"/>
      <c r="Q7" s="83"/>
      <c r="R7" s="83"/>
      <c r="S7" s="83"/>
      <c r="T7" s="83"/>
      <c r="U7" s="83"/>
      <c r="V7" s="83"/>
      <c r="W7" s="84"/>
    </row>
    <row r="8" spans="2:23" x14ac:dyDescent="0.35">
      <c r="B8" s="82"/>
      <c r="C8" s="83"/>
      <c r="D8" s="83"/>
      <c r="E8" s="83"/>
      <c r="F8" s="83"/>
      <c r="G8" s="83"/>
      <c r="H8" s="83"/>
      <c r="I8" s="83"/>
      <c r="J8" s="83"/>
      <c r="K8" s="83"/>
      <c r="L8" s="83"/>
      <c r="M8" s="83"/>
      <c r="N8" s="83"/>
      <c r="O8" s="83"/>
      <c r="P8" s="83"/>
      <c r="Q8" s="83"/>
      <c r="R8" s="83"/>
      <c r="S8" s="83"/>
      <c r="T8" s="83"/>
      <c r="U8" s="83"/>
      <c r="V8" s="83"/>
      <c r="W8" s="84"/>
    </row>
    <row r="9" spans="2:23" x14ac:dyDescent="0.35">
      <c r="B9" s="82"/>
      <c r="C9" s="83"/>
      <c r="D9" s="83"/>
      <c r="E9" s="83"/>
      <c r="F9" s="83"/>
      <c r="G9" s="83"/>
      <c r="H9" s="83"/>
      <c r="I9" s="83"/>
      <c r="J9" s="83"/>
      <c r="K9" s="83"/>
      <c r="L9" s="83"/>
      <c r="M9" s="83"/>
      <c r="N9" s="83"/>
      <c r="O9" s="83"/>
      <c r="P9" s="83"/>
      <c r="Q9" s="83"/>
      <c r="R9" s="83"/>
      <c r="S9" s="83"/>
      <c r="T9" s="83"/>
      <c r="U9" s="83"/>
      <c r="V9" s="83"/>
      <c r="W9" s="84"/>
    </row>
    <row r="10" spans="2:23" x14ac:dyDescent="0.35">
      <c r="B10" s="82"/>
      <c r="C10" s="83"/>
      <c r="D10" s="83"/>
      <c r="E10" s="83"/>
      <c r="F10" s="83"/>
      <c r="G10" s="83"/>
      <c r="H10" s="83"/>
      <c r="I10" s="83"/>
      <c r="J10" s="83"/>
      <c r="K10" s="83"/>
      <c r="L10" s="83"/>
      <c r="M10" s="83"/>
      <c r="N10" s="83"/>
      <c r="O10" s="83"/>
      <c r="P10" s="83"/>
      <c r="Q10" s="83"/>
      <c r="R10" s="83"/>
      <c r="S10" s="83"/>
      <c r="T10" s="83"/>
      <c r="U10" s="83"/>
      <c r="V10" s="83"/>
      <c r="W10" s="84"/>
    </row>
    <row r="11" spans="2:23" x14ac:dyDescent="0.35">
      <c r="B11" s="82"/>
      <c r="C11" s="83"/>
      <c r="D11" s="83"/>
      <c r="E11" s="83"/>
      <c r="F11" s="83"/>
      <c r="G11" s="83"/>
      <c r="H11" s="83"/>
      <c r="I11" s="83"/>
      <c r="J11" s="83"/>
      <c r="K11" s="83"/>
      <c r="L11" s="83"/>
      <c r="M11" s="83"/>
      <c r="N11" s="83"/>
      <c r="O11" s="83"/>
      <c r="P11" s="83"/>
      <c r="Q11" s="83"/>
      <c r="R11" s="83"/>
      <c r="S11" s="83"/>
      <c r="T11" s="83"/>
      <c r="U11" s="83"/>
      <c r="V11" s="83"/>
      <c r="W11" s="84"/>
    </row>
    <row r="12" spans="2:23" x14ac:dyDescent="0.35">
      <c r="B12" s="82"/>
      <c r="C12" s="83"/>
      <c r="D12" s="83"/>
      <c r="E12" s="83"/>
      <c r="F12" s="83"/>
      <c r="G12" s="83"/>
      <c r="H12" s="83"/>
      <c r="I12" s="83"/>
      <c r="J12" s="83"/>
      <c r="K12" s="83"/>
      <c r="L12" s="83"/>
      <c r="M12" s="83"/>
      <c r="N12" s="83"/>
      <c r="O12" s="83"/>
      <c r="P12" s="83"/>
      <c r="Q12" s="83"/>
      <c r="R12" s="83"/>
      <c r="S12" s="83"/>
      <c r="T12" s="83"/>
      <c r="U12" s="83"/>
      <c r="V12" s="83"/>
      <c r="W12" s="84"/>
    </row>
    <row r="13" spans="2:23" x14ac:dyDescent="0.35">
      <c r="B13" s="82"/>
      <c r="C13" s="83"/>
      <c r="D13" s="83"/>
      <c r="E13" s="83"/>
      <c r="F13" s="83"/>
      <c r="G13" s="83"/>
      <c r="H13" s="83"/>
      <c r="I13" s="83"/>
      <c r="J13" s="83"/>
      <c r="K13" s="83"/>
      <c r="L13" s="83"/>
      <c r="M13" s="83"/>
      <c r="N13" s="83"/>
      <c r="O13" s="83"/>
      <c r="P13" s="83"/>
      <c r="Q13" s="83"/>
      <c r="R13" s="83"/>
      <c r="S13" s="83"/>
      <c r="T13" s="83"/>
      <c r="U13" s="83"/>
      <c r="V13" s="83"/>
      <c r="W13" s="84"/>
    </row>
    <row r="14" spans="2:23" x14ac:dyDescent="0.35">
      <c r="B14" s="82"/>
      <c r="C14" s="83"/>
      <c r="D14" s="83"/>
      <c r="E14" s="83"/>
      <c r="F14" s="83"/>
      <c r="G14" s="83"/>
      <c r="H14" s="83"/>
      <c r="I14" s="83"/>
      <c r="J14" s="83"/>
      <c r="K14" s="83"/>
      <c r="L14" s="83"/>
      <c r="M14" s="83"/>
      <c r="N14" s="83"/>
      <c r="O14" s="83"/>
      <c r="P14" s="83"/>
      <c r="Q14" s="83"/>
      <c r="R14" s="83"/>
      <c r="S14" s="83"/>
      <c r="T14" s="83"/>
      <c r="U14" s="83"/>
      <c r="V14" s="83"/>
      <c r="W14" s="84"/>
    </row>
    <row r="15" spans="2:23" x14ac:dyDescent="0.35">
      <c r="B15" s="82"/>
      <c r="C15" s="83"/>
      <c r="D15" s="83"/>
      <c r="E15" s="83"/>
      <c r="F15" s="83"/>
      <c r="G15" s="83"/>
      <c r="H15" s="83"/>
      <c r="I15" s="83"/>
      <c r="J15" s="83"/>
      <c r="K15" s="83"/>
      <c r="L15" s="83"/>
      <c r="M15" s="83"/>
      <c r="N15" s="83"/>
      <c r="O15" s="83"/>
      <c r="P15" s="83"/>
      <c r="Q15" s="83"/>
      <c r="R15" s="83"/>
      <c r="S15" s="83"/>
      <c r="T15" s="83"/>
      <c r="U15" s="83"/>
      <c r="V15" s="83"/>
      <c r="W15" s="84"/>
    </row>
    <row r="16" spans="2:23" x14ac:dyDescent="0.35">
      <c r="B16" s="82"/>
      <c r="C16" s="83"/>
      <c r="D16" s="83"/>
      <c r="E16" s="83"/>
      <c r="F16" s="83"/>
      <c r="G16" s="83"/>
      <c r="H16" s="83"/>
      <c r="I16" s="83"/>
      <c r="J16" s="83"/>
      <c r="K16" s="83"/>
      <c r="L16" s="83"/>
      <c r="M16" s="83"/>
      <c r="N16" s="83"/>
      <c r="O16" s="83"/>
      <c r="P16" s="83"/>
      <c r="Q16" s="83"/>
      <c r="R16" s="83"/>
      <c r="S16" s="83"/>
      <c r="T16" s="83"/>
      <c r="U16" s="83"/>
      <c r="V16" s="83"/>
      <c r="W16" s="84"/>
    </row>
    <row r="17" spans="2:23" x14ac:dyDescent="0.35">
      <c r="B17" s="82"/>
      <c r="C17" s="83"/>
      <c r="D17" s="83"/>
      <c r="E17" s="83"/>
      <c r="F17" s="83"/>
      <c r="G17" s="83"/>
      <c r="H17" s="83"/>
      <c r="I17" s="83"/>
      <c r="J17" s="83"/>
      <c r="K17" s="83"/>
      <c r="L17" s="83"/>
      <c r="M17" s="83"/>
      <c r="N17" s="83"/>
      <c r="O17" s="83"/>
      <c r="P17" s="83"/>
      <c r="Q17" s="83"/>
      <c r="R17" s="83"/>
      <c r="S17" s="83"/>
      <c r="T17" s="83"/>
      <c r="U17" s="83"/>
      <c r="V17" s="83"/>
      <c r="W17" s="84"/>
    </row>
    <row r="18" spans="2:23" x14ac:dyDescent="0.35">
      <c r="B18" s="82"/>
      <c r="C18" s="83"/>
      <c r="D18" s="83"/>
      <c r="E18" s="83"/>
      <c r="F18" s="83"/>
      <c r="G18" s="83"/>
      <c r="H18" s="83"/>
      <c r="I18" s="83"/>
      <c r="J18" s="83"/>
      <c r="K18" s="83"/>
      <c r="L18" s="83"/>
      <c r="M18" s="83"/>
      <c r="N18" s="83"/>
      <c r="O18" s="83"/>
      <c r="P18" s="83"/>
      <c r="Q18" s="83"/>
      <c r="R18" s="83"/>
      <c r="S18" s="83"/>
      <c r="T18" s="83"/>
      <c r="U18" s="83"/>
      <c r="V18" s="83"/>
      <c r="W18" s="84"/>
    </row>
    <row r="19" spans="2:23" x14ac:dyDescent="0.35">
      <c r="B19" s="82"/>
      <c r="C19" s="83"/>
      <c r="D19" s="83"/>
      <c r="E19" s="83"/>
      <c r="F19" s="83"/>
      <c r="G19" s="83"/>
      <c r="H19" s="83"/>
      <c r="I19" s="83"/>
      <c r="J19" s="83"/>
      <c r="K19" s="83"/>
      <c r="L19" s="83"/>
      <c r="M19" s="83"/>
      <c r="N19" s="83"/>
      <c r="O19" s="83"/>
      <c r="P19" s="83"/>
      <c r="Q19" s="83"/>
      <c r="R19" s="83"/>
      <c r="S19" s="83"/>
      <c r="T19" s="83"/>
      <c r="U19" s="83"/>
      <c r="V19" s="83"/>
      <c r="W19" s="84"/>
    </row>
    <row r="20" spans="2:23" x14ac:dyDescent="0.35">
      <c r="B20" s="82"/>
      <c r="C20" s="83"/>
      <c r="D20" s="83"/>
      <c r="E20" s="83"/>
      <c r="F20" s="83"/>
      <c r="G20" s="83"/>
      <c r="H20" s="83"/>
      <c r="I20" s="83"/>
      <c r="J20" s="83"/>
      <c r="K20" s="83"/>
      <c r="L20" s="83"/>
      <c r="M20" s="83"/>
      <c r="N20" s="83"/>
      <c r="O20" s="83"/>
      <c r="P20" s="83"/>
      <c r="Q20" s="83"/>
      <c r="R20" s="83"/>
      <c r="S20" s="83"/>
      <c r="T20" s="83"/>
      <c r="U20" s="83"/>
      <c r="V20" s="83"/>
      <c r="W20" s="84"/>
    </row>
    <row r="21" spans="2:23" x14ac:dyDescent="0.35">
      <c r="B21" s="82"/>
      <c r="C21" s="83"/>
      <c r="D21" s="83"/>
      <c r="E21" s="83"/>
      <c r="F21" s="83"/>
      <c r="G21" s="83"/>
      <c r="H21" s="83"/>
      <c r="I21" s="83"/>
      <c r="J21" s="83"/>
      <c r="K21" s="83"/>
      <c r="L21" s="83"/>
      <c r="M21" s="83"/>
      <c r="N21" s="83"/>
      <c r="O21" s="83"/>
      <c r="P21" s="83"/>
      <c r="Q21" s="83"/>
      <c r="R21" s="83"/>
      <c r="S21" s="83"/>
      <c r="T21" s="83"/>
      <c r="U21" s="83"/>
      <c r="V21" s="83"/>
      <c r="W21" s="84"/>
    </row>
    <row r="22" spans="2:23" x14ac:dyDescent="0.35">
      <c r="B22" s="82"/>
      <c r="C22" s="83"/>
      <c r="D22" s="83"/>
      <c r="E22" s="83"/>
      <c r="F22" s="83"/>
      <c r="G22" s="83"/>
      <c r="H22" s="83"/>
      <c r="I22" s="83"/>
      <c r="J22" s="83"/>
      <c r="K22" s="83"/>
      <c r="L22" s="83"/>
      <c r="M22" s="83"/>
      <c r="N22" s="83"/>
      <c r="O22" s="83"/>
      <c r="P22" s="83"/>
      <c r="Q22" s="83"/>
      <c r="R22" s="83"/>
      <c r="S22" s="83"/>
      <c r="T22" s="83"/>
      <c r="U22" s="83"/>
      <c r="V22" s="83"/>
      <c r="W22" s="84"/>
    </row>
    <row r="23" spans="2:23" x14ac:dyDescent="0.35">
      <c r="B23" s="82"/>
      <c r="C23" s="83"/>
      <c r="D23" s="83"/>
      <c r="E23" s="83"/>
      <c r="F23" s="83"/>
      <c r="G23" s="83"/>
      <c r="H23" s="83"/>
      <c r="I23" s="83"/>
      <c r="J23" s="83"/>
      <c r="K23" s="83"/>
      <c r="L23" s="83"/>
      <c r="M23" s="83"/>
      <c r="N23" s="83"/>
      <c r="O23" s="83"/>
      <c r="P23" s="83"/>
      <c r="Q23" s="83"/>
      <c r="R23" s="83"/>
      <c r="S23" s="83"/>
      <c r="T23" s="83"/>
      <c r="U23" s="83"/>
      <c r="V23" s="83"/>
      <c r="W23" s="84"/>
    </row>
    <row r="24" spans="2:23" x14ac:dyDescent="0.35">
      <c r="B24" s="82"/>
      <c r="C24" s="83"/>
      <c r="D24" s="83"/>
      <c r="E24" s="83"/>
      <c r="F24" s="83"/>
      <c r="G24" s="83"/>
      <c r="H24" s="83"/>
      <c r="I24" s="83"/>
      <c r="J24" s="83"/>
      <c r="K24" s="83"/>
      <c r="L24" s="83"/>
      <c r="M24" s="83"/>
      <c r="N24" s="83"/>
      <c r="O24" s="83"/>
      <c r="P24" s="83"/>
      <c r="Q24" s="83"/>
      <c r="R24" s="83"/>
      <c r="S24" s="83"/>
      <c r="T24" s="83"/>
      <c r="U24" s="83"/>
      <c r="V24" s="83"/>
      <c r="W24" s="84"/>
    </row>
    <row r="25" spans="2:23" x14ac:dyDescent="0.35">
      <c r="B25" s="82"/>
      <c r="C25" s="83"/>
      <c r="D25" s="83"/>
      <c r="E25" s="83"/>
      <c r="F25" s="83"/>
      <c r="G25" s="83"/>
      <c r="H25" s="83"/>
      <c r="I25" s="83"/>
      <c r="J25" s="83"/>
      <c r="K25" s="83"/>
      <c r="L25" s="83"/>
      <c r="M25" s="83"/>
      <c r="N25" s="83"/>
      <c r="O25" s="83"/>
      <c r="P25" s="83"/>
      <c r="Q25" s="83"/>
      <c r="R25" s="83"/>
      <c r="S25" s="83"/>
      <c r="T25" s="83"/>
      <c r="U25" s="83"/>
      <c r="V25" s="83"/>
      <c r="W25" s="84"/>
    </row>
    <row r="26" spans="2:23" x14ac:dyDescent="0.35">
      <c r="B26" s="82"/>
      <c r="C26" s="83"/>
      <c r="D26" s="83"/>
      <c r="E26" s="83"/>
      <c r="F26" s="83"/>
      <c r="G26" s="83"/>
      <c r="H26" s="83"/>
      <c r="I26" s="83"/>
      <c r="J26" s="83"/>
      <c r="K26" s="83"/>
      <c r="L26" s="83"/>
      <c r="M26" s="83"/>
      <c r="N26" s="83"/>
      <c r="O26" s="83"/>
      <c r="P26" s="83"/>
      <c r="Q26" s="83"/>
      <c r="R26" s="83"/>
      <c r="S26" s="83"/>
      <c r="T26" s="83"/>
      <c r="U26" s="83"/>
      <c r="V26" s="83"/>
      <c r="W26" s="84"/>
    </row>
    <row r="27" spans="2:23" x14ac:dyDescent="0.35">
      <c r="B27" s="82"/>
      <c r="C27" s="83"/>
      <c r="D27" s="83"/>
      <c r="E27" s="83"/>
      <c r="F27" s="83"/>
      <c r="G27" s="83"/>
      <c r="H27" s="83"/>
      <c r="I27" s="83"/>
      <c r="J27" s="83"/>
      <c r="K27" s="83"/>
      <c r="L27" s="83"/>
      <c r="M27" s="83"/>
      <c r="N27" s="83"/>
      <c r="O27" s="83"/>
      <c r="P27" s="83"/>
      <c r="Q27" s="83"/>
      <c r="R27" s="83"/>
      <c r="S27" s="83"/>
      <c r="T27" s="83"/>
      <c r="U27" s="83"/>
      <c r="V27" s="83"/>
      <c r="W27" s="84"/>
    </row>
    <row r="28" spans="2:23" x14ac:dyDescent="0.35">
      <c r="B28" s="82"/>
      <c r="C28" s="83"/>
      <c r="D28" s="83"/>
      <c r="E28" s="83"/>
      <c r="F28" s="83"/>
      <c r="G28" s="83"/>
      <c r="H28" s="83"/>
      <c r="I28" s="83"/>
      <c r="J28" s="83"/>
      <c r="K28" s="83"/>
      <c r="L28" s="83"/>
      <c r="M28" s="83"/>
      <c r="N28" s="83"/>
      <c r="O28" s="83"/>
      <c r="P28" s="83"/>
      <c r="Q28" s="83"/>
      <c r="R28" s="83"/>
      <c r="S28" s="83"/>
      <c r="T28" s="83"/>
      <c r="U28" s="83"/>
      <c r="V28" s="83"/>
      <c r="W28" s="84"/>
    </row>
    <row r="29" spans="2:23" x14ac:dyDescent="0.35">
      <c r="B29" s="82"/>
      <c r="C29" s="83"/>
      <c r="D29" s="83"/>
      <c r="E29" s="83"/>
      <c r="F29" s="83"/>
      <c r="G29" s="83"/>
      <c r="H29" s="83"/>
      <c r="I29" s="83"/>
      <c r="J29" s="83"/>
      <c r="K29" s="83"/>
      <c r="L29" s="83"/>
      <c r="M29" s="83"/>
      <c r="N29" s="83"/>
      <c r="O29" s="83"/>
      <c r="P29" s="83"/>
      <c r="Q29" s="83"/>
      <c r="R29" s="83"/>
      <c r="S29" s="83"/>
      <c r="T29" s="83"/>
      <c r="U29" s="83"/>
      <c r="V29" s="83"/>
      <c r="W29" s="84"/>
    </row>
    <row r="30" spans="2:23" x14ac:dyDescent="0.35">
      <c r="B30" s="82"/>
      <c r="C30" s="83"/>
      <c r="D30" s="83"/>
      <c r="E30" s="83"/>
      <c r="F30" s="83"/>
      <c r="G30" s="83"/>
      <c r="H30" s="83"/>
      <c r="I30" s="83"/>
      <c r="J30" s="83"/>
      <c r="K30" s="83"/>
      <c r="L30" s="83"/>
      <c r="M30" s="83"/>
      <c r="N30" s="83"/>
      <c r="O30" s="83"/>
      <c r="P30" s="83"/>
      <c r="Q30" s="83"/>
      <c r="R30" s="83"/>
      <c r="S30" s="83"/>
      <c r="T30" s="83"/>
      <c r="U30" s="83"/>
      <c r="V30" s="83"/>
      <c r="W30" s="84"/>
    </row>
    <row r="31" spans="2:23" x14ac:dyDescent="0.35">
      <c r="B31" s="82"/>
      <c r="C31" s="83"/>
      <c r="D31" s="83"/>
      <c r="E31" s="83"/>
      <c r="F31" s="83"/>
      <c r="G31" s="83"/>
      <c r="H31" s="83"/>
      <c r="I31" s="83"/>
      <c r="J31" s="83"/>
      <c r="K31" s="83"/>
      <c r="L31" s="83"/>
      <c r="M31" s="83"/>
      <c r="N31" s="83"/>
      <c r="O31" s="83"/>
      <c r="P31" s="83"/>
      <c r="Q31" s="83"/>
      <c r="R31" s="83"/>
      <c r="S31" s="83"/>
      <c r="T31" s="83"/>
      <c r="U31" s="83"/>
      <c r="V31" s="83"/>
      <c r="W31" s="84"/>
    </row>
    <row r="32" spans="2:23" x14ac:dyDescent="0.35">
      <c r="B32" s="82"/>
      <c r="C32" s="83"/>
      <c r="D32" s="83"/>
      <c r="E32" s="83"/>
      <c r="F32" s="83"/>
      <c r="G32" s="83"/>
      <c r="H32" s="83"/>
      <c r="I32" s="83"/>
      <c r="J32" s="83"/>
      <c r="K32" s="83"/>
      <c r="L32" s="83"/>
      <c r="M32" s="83"/>
      <c r="N32" s="83"/>
      <c r="O32" s="83"/>
      <c r="P32" s="83"/>
      <c r="Q32" s="83"/>
      <c r="R32" s="83"/>
      <c r="S32" s="83"/>
      <c r="T32" s="83"/>
      <c r="U32" s="83"/>
      <c r="V32" s="83"/>
      <c r="W32" s="84"/>
    </row>
    <row r="33" spans="2:23" x14ac:dyDescent="0.35">
      <c r="B33" s="82"/>
      <c r="C33" s="83"/>
      <c r="D33" s="83"/>
      <c r="E33" s="83"/>
      <c r="F33" s="83"/>
      <c r="G33" s="83"/>
      <c r="H33" s="83"/>
      <c r="I33" s="83"/>
      <c r="J33" s="83"/>
      <c r="K33" s="83"/>
      <c r="L33" s="83"/>
      <c r="M33" s="83"/>
      <c r="N33" s="83"/>
      <c r="O33" s="83"/>
      <c r="P33" s="83"/>
      <c r="Q33" s="83"/>
      <c r="R33" s="83"/>
      <c r="S33" s="83"/>
      <c r="T33" s="83"/>
      <c r="U33" s="83"/>
      <c r="V33" s="83"/>
      <c r="W33" s="84"/>
    </row>
    <row r="34" spans="2:23" x14ac:dyDescent="0.35">
      <c r="B34" s="82"/>
      <c r="C34" s="83"/>
      <c r="D34" s="83"/>
      <c r="E34" s="83"/>
      <c r="F34" s="83"/>
      <c r="G34" s="83"/>
      <c r="H34" s="83"/>
      <c r="I34" s="83"/>
      <c r="J34" s="83"/>
      <c r="K34" s="83"/>
      <c r="L34" s="83"/>
      <c r="M34" s="83"/>
      <c r="N34" s="83"/>
      <c r="O34" s="83"/>
      <c r="P34" s="83"/>
      <c r="Q34" s="83"/>
      <c r="R34" s="83"/>
      <c r="S34" s="83"/>
      <c r="T34" s="83"/>
      <c r="U34" s="83"/>
      <c r="V34" s="83"/>
      <c r="W34" s="84"/>
    </row>
    <row r="35" spans="2:23" x14ac:dyDescent="0.35">
      <c r="B35" s="82"/>
      <c r="C35" s="83"/>
      <c r="D35" s="83"/>
      <c r="E35" s="83"/>
      <c r="F35" s="83"/>
      <c r="G35" s="83"/>
      <c r="H35" s="83"/>
      <c r="I35" s="83"/>
      <c r="J35" s="83"/>
      <c r="K35" s="83"/>
      <c r="L35" s="83"/>
      <c r="M35" s="83"/>
      <c r="N35" s="83"/>
      <c r="O35" s="83"/>
      <c r="P35" s="83"/>
      <c r="Q35" s="83"/>
      <c r="R35" s="83"/>
      <c r="S35" s="83"/>
      <c r="T35" s="83"/>
      <c r="U35" s="83"/>
      <c r="V35" s="83"/>
      <c r="W35" s="84"/>
    </row>
    <row r="36" spans="2:23" x14ac:dyDescent="0.35">
      <c r="B36" s="82"/>
      <c r="C36" s="83"/>
      <c r="D36" s="83"/>
      <c r="E36" s="83"/>
      <c r="F36" s="83"/>
      <c r="G36" s="83"/>
      <c r="H36" s="83"/>
      <c r="I36" s="83"/>
      <c r="J36" s="83"/>
      <c r="K36" s="83"/>
      <c r="L36" s="83"/>
      <c r="M36" s="83"/>
      <c r="N36" s="83"/>
      <c r="O36" s="83"/>
      <c r="P36" s="83"/>
      <c r="Q36" s="83"/>
      <c r="R36" s="83"/>
      <c r="S36" s="83"/>
      <c r="T36" s="83"/>
      <c r="U36" s="83"/>
      <c r="V36" s="83"/>
      <c r="W36" s="84"/>
    </row>
    <row r="37" spans="2:23" x14ac:dyDescent="0.35">
      <c r="B37" s="82"/>
      <c r="C37" s="83"/>
      <c r="D37" s="83"/>
      <c r="E37" s="83"/>
      <c r="F37" s="83"/>
      <c r="G37" s="83"/>
      <c r="H37" s="83"/>
      <c r="I37" s="83"/>
      <c r="J37" s="83"/>
      <c r="K37" s="83"/>
      <c r="L37" s="83"/>
      <c r="M37" s="83"/>
      <c r="N37" s="83"/>
      <c r="O37" s="83"/>
      <c r="P37" s="83"/>
      <c r="Q37" s="83"/>
      <c r="R37" s="83"/>
      <c r="S37" s="83"/>
      <c r="T37" s="83"/>
      <c r="U37" s="83"/>
      <c r="V37" s="83"/>
      <c r="W37" s="84"/>
    </row>
    <row r="38" spans="2:23" x14ac:dyDescent="0.35">
      <c r="B38" s="82"/>
      <c r="C38" s="83"/>
      <c r="D38" s="83"/>
      <c r="E38" s="83"/>
      <c r="F38" s="83"/>
      <c r="G38" s="83"/>
      <c r="H38" s="83"/>
      <c r="I38" s="83"/>
      <c r="J38" s="83"/>
      <c r="K38" s="83"/>
      <c r="L38" s="83"/>
      <c r="M38" s="83"/>
      <c r="N38" s="83"/>
      <c r="O38" s="83"/>
      <c r="P38" s="83"/>
      <c r="Q38" s="83"/>
      <c r="R38" s="83"/>
      <c r="S38" s="83"/>
      <c r="T38" s="83"/>
      <c r="U38" s="83"/>
      <c r="V38" s="83"/>
      <c r="W38" s="84"/>
    </row>
    <row r="39" spans="2:23" x14ac:dyDescent="0.35">
      <c r="B39" s="82"/>
      <c r="C39" s="83"/>
      <c r="D39" s="83"/>
      <c r="E39" s="83"/>
      <c r="F39" s="83"/>
      <c r="G39" s="83"/>
      <c r="H39" s="83"/>
      <c r="I39" s="83"/>
      <c r="J39" s="83"/>
      <c r="K39" s="83"/>
      <c r="L39" s="83"/>
      <c r="M39" s="83"/>
      <c r="N39" s="83"/>
      <c r="O39" s="83"/>
      <c r="P39" s="83"/>
      <c r="Q39" s="83"/>
      <c r="R39" s="83"/>
      <c r="S39" s="83"/>
      <c r="T39" s="83"/>
      <c r="U39" s="83"/>
      <c r="V39" s="83"/>
      <c r="W39" s="84"/>
    </row>
    <row r="40" spans="2:23" x14ac:dyDescent="0.35">
      <c r="B40" s="82"/>
      <c r="C40" s="83"/>
      <c r="D40" s="83"/>
      <c r="E40" s="83"/>
      <c r="F40" s="83"/>
      <c r="G40" s="83"/>
      <c r="H40" s="83"/>
      <c r="I40" s="83"/>
      <c r="J40" s="83"/>
      <c r="K40" s="83"/>
      <c r="L40" s="83"/>
      <c r="M40" s="83"/>
      <c r="N40" s="83"/>
      <c r="O40" s="83"/>
      <c r="P40" s="83"/>
      <c r="Q40" s="83"/>
      <c r="R40" s="83"/>
      <c r="S40" s="83"/>
      <c r="T40" s="83"/>
      <c r="U40" s="83"/>
      <c r="V40" s="83"/>
      <c r="W40" s="84"/>
    </row>
    <row r="41" spans="2:23" x14ac:dyDescent="0.35">
      <c r="B41" s="82"/>
      <c r="C41" s="83"/>
      <c r="D41" s="83"/>
      <c r="E41" s="83"/>
      <c r="F41" s="83"/>
      <c r="G41" s="83"/>
      <c r="H41" s="83"/>
      <c r="I41" s="83"/>
      <c r="J41" s="83"/>
      <c r="K41" s="83"/>
      <c r="L41" s="83"/>
      <c r="M41" s="83"/>
      <c r="N41" s="83"/>
      <c r="O41" s="83"/>
      <c r="P41" s="83"/>
      <c r="Q41" s="83"/>
      <c r="R41" s="83"/>
      <c r="S41" s="83"/>
      <c r="T41" s="83"/>
      <c r="U41" s="83"/>
      <c r="V41" s="83"/>
      <c r="W41" s="84"/>
    </row>
    <row r="42" spans="2:23" x14ac:dyDescent="0.35">
      <c r="B42" s="82"/>
      <c r="C42" s="83"/>
      <c r="D42" s="83"/>
      <c r="E42" s="83"/>
      <c r="F42" s="83"/>
      <c r="G42" s="83"/>
      <c r="H42" s="83"/>
      <c r="I42" s="83"/>
      <c r="J42" s="83"/>
      <c r="K42" s="83"/>
      <c r="L42" s="83"/>
      <c r="M42" s="83"/>
      <c r="N42" s="83"/>
      <c r="O42" s="83"/>
      <c r="P42" s="83"/>
      <c r="Q42" s="83"/>
      <c r="R42" s="83"/>
      <c r="S42" s="83"/>
      <c r="T42" s="83"/>
      <c r="U42" s="83"/>
      <c r="V42" s="83"/>
      <c r="W42" s="84"/>
    </row>
    <row r="43" spans="2:23" x14ac:dyDescent="0.35">
      <c r="B43" s="82"/>
      <c r="C43" s="83"/>
      <c r="D43" s="83"/>
      <c r="E43" s="83"/>
      <c r="F43" s="83"/>
      <c r="G43" s="83"/>
      <c r="H43" s="83"/>
      <c r="I43" s="83"/>
      <c r="J43" s="83"/>
      <c r="K43" s="83"/>
      <c r="L43" s="83"/>
      <c r="M43" s="83"/>
      <c r="N43" s="83"/>
      <c r="O43" s="83"/>
      <c r="P43" s="83"/>
      <c r="Q43" s="83"/>
      <c r="R43" s="83"/>
      <c r="S43" s="83"/>
      <c r="T43" s="83"/>
      <c r="U43" s="83"/>
      <c r="V43" s="83"/>
      <c r="W43" s="84"/>
    </row>
    <row r="44" spans="2:23" x14ac:dyDescent="0.35">
      <c r="B44" s="82"/>
      <c r="C44" s="83"/>
      <c r="D44" s="83"/>
      <c r="E44" s="83"/>
      <c r="F44" s="83"/>
      <c r="G44" s="83"/>
      <c r="H44" s="83"/>
      <c r="I44" s="83"/>
      <c r="J44" s="83"/>
      <c r="K44" s="83"/>
      <c r="L44" s="83"/>
      <c r="M44" s="83"/>
      <c r="N44" s="83"/>
      <c r="O44" s="83"/>
      <c r="P44" s="83"/>
      <c r="Q44" s="83"/>
      <c r="R44" s="83"/>
      <c r="S44" s="83"/>
      <c r="T44" s="83"/>
      <c r="U44" s="83"/>
      <c r="V44" s="83"/>
      <c r="W44" s="84"/>
    </row>
    <row r="45" spans="2:23" x14ac:dyDescent="0.35">
      <c r="B45" s="82"/>
      <c r="C45" s="83"/>
      <c r="D45" s="83"/>
      <c r="E45" s="83"/>
      <c r="F45" s="83"/>
      <c r="G45" s="83"/>
      <c r="H45" s="83"/>
      <c r="I45" s="83"/>
      <c r="J45" s="83"/>
      <c r="K45" s="83"/>
      <c r="L45" s="83"/>
      <c r="M45" s="83"/>
      <c r="N45" s="83"/>
      <c r="O45" s="83"/>
      <c r="P45" s="83"/>
      <c r="Q45" s="83"/>
      <c r="R45" s="83"/>
      <c r="S45" s="83"/>
      <c r="T45" s="83"/>
      <c r="U45" s="83"/>
      <c r="V45" s="83"/>
      <c r="W45" s="84"/>
    </row>
    <row r="46" spans="2:23" x14ac:dyDescent="0.35">
      <c r="B46" s="82"/>
      <c r="C46" s="83"/>
      <c r="D46" s="83"/>
      <c r="E46" s="83"/>
      <c r="F46" s="83"/>
      <c r="G46" s="83"/>
      <c r="H46" s="83"/>
      <c r="I46" s="83"/>
      <c r="J46" s="83"/>
      <c r="K46" s="83"/>
      <c r="L46" s="83"/>
      <c r="M46" s="83"/>
      <c r="N46" s="83"/>
      <c r="O46" s="83"/>
      <c r="P46" s="83"/>
      <c r="Q46" s="83"/>
      <c r="R46" s="83"/>
      <c r="S46" s="83"/>
      <c r="T46" s="83"/>
      <c r="U46" s="83"/>
      <c r="V46" s="83"/>
      <c r="W46" s="84"/>
    </row>
    <row r="47" spans="2:23" x14ac:dyDescent="0.35">
      <c r="B47" s="82"/>
      <c r="C47" s="83"/>
      <c r="D47" s="83"/>
      <c r="E47" s="83"/>
      <c r="F47" s="83"/>
      <c r="G47" s="83"/>
      <c r="H47" s="83"/>
      <c r="I47" s="83"/>
      <c r="J47" s="83"/>
      <c r="K47" s="83"/>
      <c r="L47" s="83"/>
      <c r="M47" s="83"/>
      <c r="N47" s="83"/>
      <c r="O47" s="83"/>
      <c r="P47" s="83"/>
      <c r="Q47" s="83"/>
      <c r="R47" s="83"/>
      <c r="S47" s="83"/>
      <c r="T47" s="83"/>
      <c r="U47" s="83"/>
      <c r="V47" s="83"/>
      <c r="W47" s="84"/>
    </row>
    <row r="48" spans="2:23" x14ac:dyDescent="0.35">
      <c r="B48" s="82"/>
      <c r="C48" s="83"/>
      <c r="D48" s="83"/>
      <c r="E48" s="83"/>
      <c r="F48" s="83"/>
      <c r="G48" s="83"/>
      <c r="H48" s="83"/>
      <c r="I48" s="83"/>
      <c r="J48" s="83"/>
      <c r="K48" s="83"/>
      <c r="L48" s="83"/>
      <c r="M48" s="83"/>
      <c r="N48" s="83"/>
      <c r="O48" s="83"/>
      <c r="P48" s="83"/>
      <c r="Q48" s="83"/>
      <c r="R48" s="83"/>
      <c r="S48" s="83"/>
      <c r="T48" s="83"/>
      <c r="U48" s="83"/>
      <c r="V48" s="83"/>
      <c r="W48" s="84"/>
    </row>
    <row r="49" spans="2:23" x14ac:dyDescent="0.35">
      <c r="B49" s="82"/>
      <c r="C49" s="83"/>
      <c r="D49" s="83"/>
      <c r="E49" s="83"/>
      <c r="F49" s="83"/>
      <c r="G49" s="83"/>
      <c r="H49" s="83"/>
      <c r="I49" s="83"/>
      <c r="J49" s="83"/>
      <c r="K49" s="83"/>
      <c r="L49" s="83"/>
      <c r="M49" s="83"/>
      <c r="N49" s="83"/>
      <c r="O49" s="83"/>
      <c r="P49" s="83"/>
      <c r="Q49" s="83"/>
      <c r="R49" s="83"/>
      <c r="S49" s="83"/>
      <c r="T49" s="83"/>
      <c r="U49" s="83"/>
      <c r="V49" s="83"/>
      <c r="W49" s="84"/>
    </row>
    <row r="50" spans="2:23" x14ac:dyDescent="0.35">
      <c r="B50" s="58"/>
      <c r="C50" s="6"/>
      <c r="D50" s="6"/>
      <c r="E50" s="6"/>
      <c r="F50" s="6"/>
      <c r="G50" s="6"/>
      <c r="H50" s="6"/>
      <c r="I50" s="6"/>
      <c r="J50" s="6"/>
      <c r="K50" s="6"/>
      <c r="L50" s="6"/>
      <c r="M50" s="6"/>
      <c r="N50" s="6"/>
      <c r="O50" s="6"/>
      <c r="P50" s="6"/>
      <c r="Q50" s="6"/>
      <c r="R50" s="6"/>
      <c r="S50" s="6"/>
      <c r="T50" s="6"/>
      <c r="U50" s="6"/>
      <c r="V50" s="6"/>
      <c r="W50" s="59"/>
    </row>
    <row r="51" spans="2:23" ht="15.5" x14ac:dyDescent="0.35">
      <c r="B51" s="58"/>
      <c r="C51" s="6"/>
      <c r="D51" s="6"/>
      <c r="E51" s="6"/>
      <c r="F51" s="6"/>
      <c r="G51" s="63" t="s">
        <v>110</v>
      </c>
      <c r="H51" s="6"/>
      <c r="I51" s="6"/>
      <c r="J51" s="6"/>
      <c r="K51" s="6"/>
      <c r="L51" s="6"/>
      <c r="M51" s="6"/>
      <c r="N51" s="6"/>
      <c r="O51" s="6"/>
      <c r="P51" s="6"/>
      <c r="Q51" s="6"/>
      <c r="R51" s="6"/>
      <c r="S51" s="6"/>
      <c r="T51" s="6"/>
      <c r="U51" s="6"/>
      <c r="V51" s="6"/>
      <c r="W51" s="59"/>
    </row>
    <row r="52" spans="2:23" x14ac:dyDescent="0.35">
      <c r="B52" s="58"/>
      <c r="C52" s="6"/>
      <c r="D52" s="6"/>
      <c r="E52" s="6"/>
      <c r="F52" s="6"/>
      <c r="G52" s="6"/>
      <c r="H52" s="6"/>
      <c r="I52" s="6"/>
      <c r="J52" s="6"/>
      <c r="K52" s="6"/>
      <c r="L52" s="6"/>
      <c r="M52" s="6"/>
      <c r="N52" s="6"/>
      <c r="O52" s="6"/>
      <c r="P52" s="6"/>
      <c r="Q52" s="6"/>
      <c r="R52" s="6"/>
      <c r="S52" s="6"/>
      <c r="T52" s="6"/>
      <c r="U52" s="6"/>
      <c r="V52" s="6"/>
      <c r="W52" s="59"/>
    </row>
    <row r="53" spans="2:23" x14ac:dyDescent="0.35">
      <c r="B53" s="58"/>
      <c r="C53" s="6"/>
      <c r="D53" s="6"/>
      <c r="E53" s="6"/>
      <c r="F53" s="6"/>
      <c r="G53" s="6"/>
      <c r="H53" s="6"/>
      <c r="I53" s="6"/>
      <c r="J53" s="6"/>
      <c r="K53" s="6"/>
      <c r="L53" s="6"/>
      <c r="M53" s="6"/>
      <c r="N53" s="6"/>
      <c r="O53" s="6"/>
      <c r="P53" s="6"/>
      <c r="Q53" s="6"/>
      <c r="R53" s="6"/>
      <c r="S53" s="6"/>
      <c r="T53" s="6"/>
      <c r="U53" s="6"/>
      <c r="V53" s="6"/>
      <c r="W53" s="59"/>
    </row>
    <row r="54" spans="2:23" x14ac:dyDescent="0.35">
      <c r="B54" s="58"/>
      <c r="C54" s="6"/>
      <c r="D54" s="6"/>
      <c r="E54" s="6"/>
      <c r="F54" s="6"/>
      <c r="G54" s="6"/>
      <c r="H54" s="6"/>
      <c r="I54" s="6"/>
      <c r="J54" s="6"/>
      <c r="K54" s="6"/>
      <c r="L54" s="6"/>
      <c r="M54" s="6"/>
      <c r="N54" s="6"/>
      <c r="O54" s="6"/>
      <c r="P54" s="6"/>
      <c r="Q54" s="6"/>
      <c r="R54" s="6"/>
      <c r="S54" s="6"/>
      <c r="T54" s="6"/>
      <c r="U54" s="6"/>
      <c r="V54" s="6"/>
      <c r="W54" s="59"/>
    </row>
    <row r="55" spans="2:23" ht="15" thickBot="1" x14ac:dyDescent="0.4">
      <c r="B55" s="60"/>
      <c r="C55" s="61"/>
      <c r="D55" s="61"/>
      <c r="E55" s="61"/>
      <c r="F55" s="61"/>
      <c r="G55" s="61"/>
      <c r="H55" s="61"/>
      <c r="I55" s="61"/>
      <c r="J55" s="61"/>
      <c r="K55" s="61"/>
      <c r="L55" s="61"/>
      <c r="M55" s="61"/>
      <c r="N55" s="61"/>
      <c r="O55" s="61"/>
      <c r="P55" s="61"/>
      <c r="Q55" s="61"/>
      <c r="R55" s="61"/>
      <c r="S55" s="61"/>
      <c r="T55" s="61"/>
      <c r="U55" s="61"/>
      <c r="V55" s="61"/>
      <c r="W55" s="62"/>
    </row>
    <row r="62" spans="2:23" x14ac:dyDescent="0.35">
      <c r="D62" s="3"/>
      <c r="E62" s="3"/>
      <c r="F62" s="3"/>
      <c r="G62" s="3"/>
      <c r="H62" s="3"/>
      <c r="I62" s="3"/>
      <c r="J62" s="3"/>
      <c r="K62" s="3"/>
      <c r="L62" s="3"/>
      <c r="M62" s="3"/>
      <c r="N62" s="3"/>
      <c r="O62" s="3"/>
      <c r="P62" s="3"/>
      <c r="Q62" s="3"/>
      <c r="R62" s="19"/>
      <c r="S62" s="19"/>
      <c r="T62" s="19"/>
    </row>
  </sheetData>
  <mergeCells count="1">
    <mergeCell ref="B5:W49"/>
  </mergeCells>
  <pageMargins left="0.7" right="0.7" top="0.75" bottom="0.75" header="0.3" footer="0.3"/>
  <pageSetup paperSize="9" orientation="portrait" r:id="rId1"/>
  <headerFooter>
    <oddHeader>&amp;R&amp;"Arial"&amp;8&amp;K000000[OFFICIAL]&amp;1#</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5F35C-A0DA-453C-B058-B3F9C165F5DF}">
  <dimension ref="B1:K57"/>
  <sheetViews>
    <sheetView showGridLines="0" tabSelected="1" zoomScaleNormal="100" workbookViewId="0">
      <selection activeCell="C1" sqref="C1:K3"/>
    </sheetView>
  </sheetViews>
  <sheetFormatPr defaultColWidth="9.1796875" defaultRowHeight="14" x14ac:dyDescent="0.3"/>
  <cols>
    <col min="1" max="1" width="1.453125" style="6" customWidth="1"/>
    <col min="2" max="2" width="37.7265625" style="6" customWidth="1"/>
    <col min="3" max="8" width="12.1796875" style="6" customWidth="1"/>
    <col min="9" max="9" width="7.26953125" style="6" customWidth="1"/>
    <col min="10" max="10" width="11.26953125" style="6" customWidth="1"/>
    <col min="11" max="11" width="11.81640625" style="6" customWidth="1"/>
    <col min="12" max="16384" width="9.1796875" style="6"/>
  </cols>
  <sheetData>
    <row r="1" spans="2:11" ht="14.25" customHeight="1" x14ac:dyDescent="0.3">
      <c r="C1" s="100" t="s">
        <v>112</v>
      </c>
      <c r="D1" s="100"/>
      <c r="E1" s="100"/>
      <c r="F1" s="100"/>
      <c r="G1" s="100"/>
      <c r="H1" s="100"/>
      <c r="I1" s="100"/>
      <c r="J1" s="100"/>
      <c r="K1" s="100"/>
    </row>
    <row r="2" spans="2:11" ht="14.25" customHeight="1" x14ac:dyDescent="0.3">
      <c r="C2" s="100"/>
      <c r="D2" s="100"/>
      <c r="E2" s="100"/>
      <c r="F2" s="100"/>
      <c r="G2" s="100"/>
      <c r="H2" s="100"/>
      <c r="I2" s="100"/>
      <c r="J2" s="100"/>
      <c r="K2" s="100"/>
    </row>
    <row r="3" spans="2:11" ht="14.25" customHeight="1" x14ac:dyDescent="0.3">
      <c r="C3" s="100"/>
      <c r="D3" s="100"/>
      <c r="E3" s="100"/>
      <c r="F3" s="100"/>
      <c r="G3" s="100"/>
      <c r="H3" s="100"/>
      <c r="I3" s="100"/>
      <c r="J3" s="100"/>
      <c r="K3" s="100"/>
    </row>
    <row r="5" spans="2:11" ht="23.5" x14ac:dyDescent="0.3">
      <c r="B5" s="64" t="s">
        <v>82</v>
      </c>
      <c r="C5" s="18" t="s">
        <v>59</v>
      </c>
      <c r="D5" s="18" t="s">
        <v>58</v>
      </c>
      <c r="E5" s="18" t="s">
        <v>0</v>
      </c>
      <c r="F5" s="18" t="s">
        <v>31</v>
      </c>
      <c r="G5" s="18" t="s">
        <v>46</v>
      </c>
      <c r="H5" s="18" t="s">
        <v>1</v>
      </c>
      <c r="I5" s="18" t="s">
        <v>66</v>
      </c>
      <c r="J5" s="18" t="s">
        <v>2</v>
      </c>
    </row>
    <row r="6" spans="2:11" ht="16.5" customHeight="1" x14ac:dyDescent="0.3">
      <c r="B6" s="29" t="s">
        <v>28</v>
      </c>
      <c r="C6" s="47">
        <v>769</v>
      </c>
      <c r="D6" s="44">
        <v>60.9</v>
      </c>
      <c r="E6" s="35">
        <f>E46</f>
        <v>2503</v>
      </c>
      <c r="F6" s="54">
        <v>17.899999999999999</v>
      </c>
      <c r="G6" s="44">
        <v>14.4</v>
      </c>
      <c r="H6" s="51">
        <v>38.5</v>
      </c>
      <c r="I6" s="38"/>
      <c r="J6" s="38"/>
    </row>
    <row r="7" spans="2:11" ht="15.75" customHeight="1" x14ac:dyDescent="0.3">
      <c r="B7" s="29" t="s">
        <v>29</v>
      </c>
      <c r="C7" s="32">
        <f>ROUND(415*22.0462,0)</f>
        <v>9149</v>
      </c>
      <c r="D7" s="32">
        <f>C26</f>
        <v>115</v>
      </c>
      <c r="E7" s="48" t="s">
        <v>3</v>
      </c>
      <c r="F7" s="48" t="s">
        <v>3</v>
      </c>
      <c r="G7" s="32">
        <f>'FY 24 Simplified earnings by BU'!D57</f>
        <v>222</v>
      </c>
      <c r="H7" s="32">
        <f>ROUND(763*22.0462,0)</f>
        <v>16821</v>
      </c>
      <c r="I7" s="38"/>
      <c r="J7" s="38"/>
    </row>
    <row r="8" spans="2:11" ht="18" customHeight="1" x14ac:dyDescent="0.3">
      <c r="B8" s="29" t="s">
        <v>52</v>
      </c>
      <c r="C8" s="48" t="s">
        <v>3</v>
      </c>
      <c r="D8" s="33">
        <f>SUM(C29:C30)</f>
        <v>8</v>
      </c>
      <c r="E8" s="48" t="s">
        <v>3</v>
      </c>
      <c r="F8" s="48" t="s">
        <v>3</v>
      </c>
      <c r="G8" s="33">
        <f>G10-G7</f>
        <v>4</v>
      </c>
      <c r="H8" s="33">
        <f>H10-H7</f>
        <v>-1785</v>
      </c>
      <c r="I8" s="38"/>
      <c r="J8" s="38"/>
    </row>
    <row r="9" spans="2:11" ht="18" customHeight="1" x14ac:dyDescent="0.3">
      <c r="B9" s="65" t="s">
        <v>30</v>
      </c>
      <c r="C9" s="33">
        <f>C10-C7</f>
        <v>22</v>
      </c>
      <c r="D9" s="33">
        <f>SUM(C27:C28,C31)</f>
        <v>-34</v>
      </c>
      <c r="E9" s="48" t="s">
        <v>3</v>
      </c>
      <c r="F9" s="48" t="s">
        <v>3</v>
      </c>
      <c r="G9" s="48" t="s">
        <v>3</v>
      </c>
      <c r="H9" s="48" t="s">
        <v>3</v>
      </c>
      <c r="I9" s="38"/>
      <c r="J9" s="65"/>
    </row>
    <row r="10" spans="2:11" ht="18" customHeight="1" x14ac:dyDescent="0.3">
      <c r="B10" s="30" t="s">
        <v>4</v>
      </c>
      <c r="C10" s="34">
        <f>ROUND(416*22.0462,0)</f>
        <v>9171</v>
      </c>
      <c r="D10" s="34">
        <f>SUM(D7:D9)</f>
        <v>89</v>
      </c>
      <c r="E10" s="43">
        <f>ROUND(E47,0)</f>
        <v>1504</v>
      </c>
      <c r="F10" s="55">
        <v>138</v>
      </c>
      <c r="G10" s="34">
        <v>226</v>
      </c>
      <c r="H10" s="34">
        <f>ROUND(682*22.0462,0)</f>
        <v>15036</v>
      </c>
      <c r="I10" s="57"/>
      <c r="J10" s="57"/>
    </row>
    <row r="11" spans="2:11" ht="18" customHeight="1" x14ac:dyDescent="0.3">
      <c r="B11" s="29" t="s">
        <v>5</v>
      </c>
      <c r="C11" s="32">
        <f>ROUND(151*22.0462,0)</f>
        <v>3329</v>
      </c>
      <c r="D11" s="32">
        <v>35</v>
      </c>
      <c r="E11" s="36">
        <v>957</v>
      </c>
      <c r="F11" s="56">
        <v>93</v>
      </c>
      <c r="G11" s="32">
        <v>124</v>
      </c>
      <c r="H11" s="32">
        <f>ROUND(481*22.0462,0)</f>
        <v>10604</v>
      </c>
      <c r="I11" s="38"/>
      <c r="J11" s="38"/>
    </row>
    <row r="12" spans="2:11" ht="18" customHeight="1" x14ac:dyDescent="0.3">
      <c r="B12" s="29" t="s">
        <v>14</v>
      </c>
      <c r="C12" s="32">
        <v>22</v>
      </c>
      <c r="D12" s="32">
        <v>2</v>
      </c>
      <c r="E12" s="36">
        <v>14</v>
      </c>
      <c r="F12" s="56">
        <v>5</v>
      </c>
      <c r="G12" s="32">
        <v>44</v>
      </c>
      <c r="H12" s="32">
        <v>99</v>
      </c>
      <c r="I12" s="38"/>
      <c r="J12" s="38"/>
    </row>
    <row r="13" spans="2:11" ht="20.25" customHeight="1" x14ac:dyDescent="0.3">
      <c r="B13" s="65" t="s">
        <v>91</v>
      </c>
      <c r="C13" s="32">
        <f>ROUND(871.95,0)</f>
        <v>872</v>
      </c>
      <c r="D13" s="32">
        <v>8.41</v>
      </c>
      <c r="E13" s="53">
        <v>240.15</v>
      </c>
      <c r="F13" s="56">
        <v>36.67</v>
      </c>
      <c r="G13" s="33">
        <v>-6.17</v>
      </c>
      <c r="H13" s="32">
        <v>1943.39</v>
      </c>
      <c r="I13" s="38"/>
      <c r="J13" s="38"/>
    </row>
    <row r="14" spans="2:11" ht="18" customHeight="1" x14ac:dyDescent="0.3">
      <c r="B14" s="30" t="s">
        <v>6</v>
      </c>
      <c r="C14" s="34">
        <f t="shared" ref="C14:H14" si="0">C10-C11-C12-C13</f>
        <v>4948</v>
      </c>
      <c r="D14" s="34">
        <f t="shared" si="0"/>
        <v>43.59</v>
      </c>
      <c r="E14" s="43">
        <f t="shared" si="0"/>
        <v>292.85000000000002</v>
      </c>
      <c r="F14" s="55">
        <f t="shared" si="0"/>
        <v>3.3299999999999983</v>
      </c>
      <c r="G14" s="34">
        <f t="shared" si="0"/>
        <v>64.17</v>
      </c>
      <c r="H14" s="34">
        <f t="shared" si="0"/>
        <v>2389.6099999999997</v>
      </c>
      <c r="I14" s="57"/>
      <c r="J14" s="57"/>
    </row>
    <row r="15" spans="2:11" ht="16.5" customHeight="1" x14ac:dyDescent="0.3">
      <c r="B15" s="29" t="s">
        <v>32</v>
      </c>
      <c r="C15" s="48">
        <f>ROUND((C6*C14/1000),0)</f>
        <v>3805</v>
      </c>
      <c r="D15" s="48">
        <f>ROUND((D6*D14),0)</f>
        <v>2655</v>
      </c>
      <c r="E15" s="48">
        <f>ROUND(E14*E6/1000,0)</f>
        <v>733</v>
      </c>
      <c r="F15" s="48">
        <f>ROUND(F14*' Earnings Footnotes'!I9,0)</f>
        <v>25</v>
      </c>
      <c r="G15" s="48">
        <f>ROUND((G6*G14),0)</f>
        <v>924</v>
      </c>
      <c r="H15" s="48">
        <f>ROUND((H6*H14)/1000,0)</f>
        <v>92</v>
      </c>
      <c r="I15" s="48">
        <v>-97</v>
      </c>
      <c r="J15" s="48">
        <f>SUM(C15:I15)</f>
        <v>8137</v>
      </c>
    </row>
    <row r="16" spans="2:11" ht="18.75" customHeight="1" x14ac:dyDescent="0.3">
      <c r="B16" s="65" t="s">
        <v>92</v>
      </c>
      <c r="C16" s="48">
        <v>0</v>
      </c>
      <c r="D16" s="48">
        <v>0</v>
      </c>
      <c r="E16" s="48">
        <v>373</v>
      </c>
      <c r="F16" s="48">
        <v>-50</v>
      </c>
      <c r="G16" s="48">
        <v>0</v>
      </c>
      <c r="H16" s="48">
        <v>0</v>
      </c>
      <c r="I16" s="48">
        <v>0</v>
      </c>
      <c r="J16" s="48">
        <f>SUM(C16:I16)</f>
        <v>323</v>
      </c>
    </row>
    <row r="17" spans="2:10" ht="17.25" customHeight="1" x14ac:dyDescent="0.3">
      <c r="B17" s="30" t="s">
        <v>33</v>
      </c>
      <c r="C17" s="49">
        <f>ROUND(SUM(C15:C16),0)</f>
        <v>3805</v>
      </c>
      <c r="D17" s="49">
        <f>ROUND(SUM(D15:D16),0)</f>
        <v>2655</v>
      </c>
      <c r="E17" s="49">
        <f t="shared" ref="E17" si="1">ROUND(SUM(E15:E16),0)</f>
        <v>1106</v>
      </c>
      <c r="F17" s="49">
        <f>ROUND(SUM(F15:F16),0)</f>
        <v>-25</v>
      </c>
      <c r="G17" s="49">
        <f>ROUND(SUM(G15:G16),0)</f>
        <v>924</v>
      </c>
      <c r="H17" s="49">
        <f>ROUND(SUM(H15:H16),0)</f>
        <v>92</v>
      </c>
      <c r="I17" s="49">
        <f>ROUND(SUM(I15:I16),0)</f>
        <v>-97</v>
      </c>
      <c r="J17" s="49">
        <f>ROUND(SUM(J15:J16),0)</f>
        <v>8460</v>
      </c>
    </row>
    <row r="18" spans="2:10" ht="19.149999999999999" customHeight="1" x14ac:dyDescent="0.3">
      <c r="B18" s="31" t="s">
        <v>17</v>
      </c>
      <c r="C18" s="50" t="s">
        <v>90</v>
      </c>
      <c r="D18" s="50" t="s">
        <v>158</v>
      </c>
      <c r="E18" s="50" t="s">
        <v>144</v>
      </c>
      <c r="F18" s="50" t="s">
        <v>18</v>
      </c>
      <c r="G18" s="52">
        <v>1</v>
      </c>
      <c r="H18" s="52">
        <v>1</v>
      </c>
      <c r="I18" s="52">
        <v>1</v>
      </c>
      <c r="J18" s="50" t="s">
        <v>145</v>
      </c>
    </row>
    <row r="20" spans="2:10" ht="14.5" thickBot="1" x14ac:dyDescent="0.35"/>
    <row r="21" spans="2:10" ht="14.25" customHeight="1" thickTop="1" x14ac:dyDescent="0.3">
      <c r="B21" s="94" t="s">
        <v>56</v>
      </c>
      <c r="C21" s="95"/>
      <c r="D21" s="95"/>
      <c r="E21" s="96"/>
    </row>
    <row r="22" spans="2:10" ht="14.25" customHeight="1" thickBot="1" x14ac:dyDescent="0.35">
      <c r="B22" s="97"/>
      <c r="C22" s="98"/>
      <c r="D22" s="98"/>
      <c r="E22" s="99"/>
    </row>
    <row r="23" spans="2:10" ht="7.15" customHeight="1" thickTop="1" x14ac:dyDescent="0.3"/>
    <row r="24" spans="2:10" ht="14.25" customHeight="1" x14ac:dyDescent="0.3">
      <c r="B24" s="9"/>
      <c r="C24" s="93" t="s">
        <v>81</v>
      </c>
      <c r="D24" s="93" t="s">
        <v>19</v>
      </c>
      <c r="E24" s="93" t="s">
        <v>20</v>
      </c>
    </row>
    <row r="25" spans="2:10" ht="14.25" customHeight="1" x14ac:dyDescent="0.3">
      <c r="B25" s="9"/>
      <c r="C25" s="93"/>
      <c r="D25" s="93"/>
      <c r="E25" s="93"/>
    </row>
    <row r="26" spans="2:10" ht="14.25" customHeight="1" x14ac:dyDescent="0.3">
      <c r="B26" s="72" t="s">
        <v>93</v>
      </c>
      <c r="C26" s="32">
        <f t="shared" ref="C26:C32" si="2">ROUND(((D26*36.2)+(E26*24.7))/$D$6,0)</f>
        <v>115</v>
      </c>
      <c r="D26" s="32">
        <v>109</v>
      </c>
      <c r="E26" s="32">
        <v>123</v>
      </c>
    </row>
    <row r="27" spans="2:10" ht="14.25" customHeight="1" x14ac:dyDescent="0.3">
      <c r="B27" s="20" t="s">
        <v>22</v>
      </c>
      <c r="C27" s="33">
        <f t="shared" si="2"/>
        <v>-22</v>
      </c>
      <c r="D27" s="33">
        <v>-18</v>
      </c>
      <c r="E27" s="33">
        <v>-27</v>
      </c>
    </row>
    <row r="28" spans="2:10" ht="14.25" customHeight="1" x14ac:dyDescent="0.3">
      <c r="B28" s="72" t="s">
        <v>94</v>
      </c>
      <c r="C28" s="33">
        <f t="shared" si="2"/>
        <v>-5</v>
      </c>
      <c r="D28" s="33">
        <v>-2</v>
      </c>
      <c r="E28" s="33">
        <v>-9</v>
      </c>
    </row>
    <row r="29" spans="2:10" ht="14.25" customHeight="1" x14ac:dyDescent="0.3">
      <c r="B29" s="72" t="s">
        <v>95</v>
      </c>
      <c r="C29" s="32">
        <f t="shared" si="2"/>
        <v>4</v>
      </c>
      <c r="D29" s="32">
        <v>6</v>
      </c>
      <c r="E29" s="32">
        <v>0</v>
      </c>
    </row>
    <row r="30" spans="2:10" ht="14.25" customHeight="1" x14ac:dyDescent="0.3">
      <c r="B30" s="72" t="s">
        <v>96</v>
      </c>
      <c r="C30" s="32">
        <f t="shared" si="2"/>
        <v>4</v>
      </c>
      <c r="D30" s="32">
        <v>4</v>
      </c>
      <c r="E30" s="32">
        <v>4</v>
      </c>
    </row>
    <row r="31" spans="2:10" ht="14.25" customHeight="1" x14ac:dyDescent="0.3">
      <c r="B31" s="72" t="s">
        <v>159</v>
      </c>
      <c r="C31" s="33">
        <f t="shared" si="2"/>
        <v>-7</v>
      </c>
      <c r="D31" s="33">
        <v>-7</v>
      </c>
      <c r="E31" s="33">
        <v>-7</v>
      </c>
    </row>
    <row r="32" spans="2:10" ht="14.25" customHeight="1" x14ac:dyDescent="0.3">
      <c r="B32" s="27" t="s">
        <v>23</v>
      </c>
      <c r="C32" s="34">
        <f t="shared" si="2"/>
        <v>89</v>
      </c>
      <c r="D32" s="34">
        <f>SUM(D26:D31)</f>
        <v>92</v>
      </c>
      <c r="E32" s="34">
        <f>SUM(E26:E31)</f>
        <v>84</v>
      </c>
      <c r="F32" s="24"/>
      <c r="G32" s="24"/>
      <c r="H32" s="24"/>
    </row>
    <row r="34" spans="2:5" ht="14.5" thickBot="1" x14ac:dyDescent="0.35"/>
    <row r="35" spans="2:5" ht="14.5" thickTop="1" x14ac:dyDescent="0.3">
      <c r="B35" s="101" t="s">
        <v>13</v>
      </c>
      <c r="C35" s="102"/>
      <c r="D35" s="102"/>
      <c r="E35" s="103"/>
    </row>
    <row r="36" spans="2:5" ht="14.5" thickBot="1" x14ac:dyDescent="0.35">
      <c r="B36" s="104"/>
      <c r="C36" s="105"/>
      <c r="D36" s="105"/>
      <c r="E36" s="106"/>
    </row>
    <row r="37" spans="2:5" ht="7.5" customHeight="1" thickTop="1" x14ac:dyDescent="0.3">
      <c r="B37" s="7"/>
      <c r="C37" s="7"/>
      <c r="D37" s="7"/>
      <c r="E37" s="7"/>
    </row>
    <row r="38" spans="2:5" x14ac:dyDescent="0.3">
      <c r="B38" s="22" t="s">
        <v>7</v>
      </c>
      <c r="C38" s="93" t="s">
        <v>24</v>
      </c>
      <c r="D38" s="93" t="s">
        <v>9</v>
      </c>
      <c r="E38" s="93" t="s">
        <v>34</v>
      </c>
    </row>
    <row r="39" spans="2:5" x14ac:dyDescent="0.3">
      <c r="B39" s="22" t="s">
        <v>8</v>
      </c>
      <c r="C39" s="93"/>
      <c r="D39" s="93"/>
      <c r="E39" s="93"/>
    </row>
    <row r="40" spans="2:5" x14ac:dyDescent="0.3">
      <c r="B40" s="20" t="s">
        <v>10</v>
      </c>
      <c r="C40" s="36">
        <v>947</v>
      </c>
      <c r="D40" s="35">
        <v>1136</v>
      </c>
      <c r="E40" s="37">
        <f>ROUND(C40*D40/1000,0)</f>
        <v>1076</v>
      </c>
    </row>
    <row r="41" spans="2:5" x14ac:dyDescent="0.3">
      <c r="B41" s="20" t="s">
        <v>11</v>
      </c>
      <c r="C41" s="36">
        <v>973</v>
      </c>
      <c r="D41" s="35">
        <v>919</v>
      </c>
      <c r="E41" s="37">
        <f>ROUND(C41*D41/1000,0)</f>
        <v>894</v>
      </c>
    </row>
    <row r="42" spans="2:5" x14ac:dyDescent="0.3">
      <c r="B42" s="20" t="s">
        <v>12</v>
      </c>
      <c r="C42" s="36">
        <v>4457</v>
      </c>
      <c r="D42" s="35">
        <v>144</v>
      </c>
      <c r="E42" s="37">
        <f>ROUND(C42*D42/1000,0)</f>
        <v>642</v>
      </c>
    </row>
    <row r="43" spans="2:5" x14ac:dyDescent="0.3">
      <c r="B43" s="20" t="s">
        <v>25</v>
      </c>
      <c r="C43" s="32"/>
      <c r="D43" s="35">
        <v>304</v>
      </c>
      <c r="E43" s="37">
        <v>456</v>
      </c>
    </row>
    <row r="44" spans="2:5" ht="15.75" customHeight="1" x14ac:dyDescent="0.3">
      <c r="B44" s="72" t="s">
        <v>160</v>
      </c>
      <c r="C44" s="38"/>
      <c r="D44" s="38"/>
      <c r="E44" s="37">
        <v>696</v>
      </c>
    </row>
    <row r="45" spans="2:5" ht="14.25" customHeight="1" thickBot="1" x14ac:dyDescent="0.35">
      <c r="B45" s="8" t="s">
        <v>83</v>
      </c>
      <c r="C45" s="39"/>
      <c r="D45" s="39"/>
      <c r="E45" s="40">
        <f>SUM(E40:E44)</f>
        <v>3764</v>
      </c>
    </row>
    <row r="46" spans="2:5" ht="15" customHeight="1" x14ac:dyDescent="0.3">
      <c r="B46" s="77" t="s">
        <v>72</v>
      </c>
      <c r="C46" s="41"/>
      <c r="D46" s="41"/>
      <c r="E46" s="35">
        <f>SUM(D40:D43)</f>
        <v>2503</v>
      </c>
    </row>
    <row r="47" spans="2:5" ht="14.25" customHeight="1" x14ac:dyDescent="0.3">
      <c r="B47" s="27" t="s">
        <v>97</v>
      </c>
      <c r="C47" s="42"/>
      <c r="D47" s="42"/>
      <c r="E47" s="43">
        <f>(E45/E46*1000)</f>
        <v>1503.7954454654414</v>
      </c>
    </row>
    <row r="48" spans="2:5" ht="14.25" customHeight="1" x14ac:dyDescent="0.3"/>
    <row r="49" spans="2:7" ht="14.5" thickBot="1" x14ac:dyDescent="0.35">
      <c r="C49" s="25"/>
      <c r="D49" s="25"/>
      <c r="E49" s="25"/>
    </row>
    <row r="50" spans="2:7" ht="14.5" thickTop="1" x14ac:dyDescent="0.3">
      <c r="B50" s="85" t="s">
        <v>57</v>
      </c>
      <c r="C50" s="86"/>
      <c r="D50" s="86"/>
      <c r="E50" s="87"/>
    </row>
    <row r="51" spans="2:7" ht="14.5" thickBot="1" x14ac:dyDescent="0.35">
      <c r="B51" s="88"/>
      <c r="C51" s="89"/>
      <c r="D51" s="89"/>
      <c r="E51" s="90"/>
    </row>
    <row r="52" spans="2:7" ht="7.5" customHeight="1" thickTop="1" x14ac:dyDescent="0.3">
      <c r="B52" s="7"/>
      <c r="C52" s="7"/>
      <c r="D52" s="7"/>
      <c r="E52" s="7"/>
    </row>
    <row r="53" spans="2:7" s="2" customFormat="1" ht="11.5" x14ac:dyDescent="0.25">
      <c r="B53" s="91"/>
      <c r="C53" s="92"/>
      <c r="D53" s="93" t="s">
        <v>21</v>
      </c>
      <c r="E53" s="93" t="s">
        <v>9</v>
      </c>
      <c r="F53" s="3"/>
      <c r="G53" s="3"/>
    </row>
    <row r="54" spans="2:7" s="2" customFormat="1" ht="11.5" x14ac:dyDescent="0.25">
      <c r="B54" s="91"/>
      <c r="C54" s="92"/>
      <c r="D54" s="93"/>
      <c r="E54" s="93"/>
      <c r="F54" s="3"/>
      <c r="G54" s="3"/>
    </row>
    <row r="55" spans="2:7" s="2" customFormat="1" ht="15" customHeight="1" x14ac:dyDescent="0.25">
      <c r="B55" s="20" t="s">
        <v>15</v>
      </c>
      <c r="C55" s="10"/>
      <c r="D55" s="32">
        <v>240</v>
      </c>
      <c r="E55" s="44">
        <v>11.06</v>
      </c>
      <c r="F55" s="4"/>
      <c r="G55" s="4"/>
    </row>
    <row r="56" spans="2:7" s="2" customFormat="1" ht="15" customHeight="1" x14ac:dyDescent="0.25">
      <c r="B56" s="20" t="s">
        <v>16</v>
      </c>
      <c r="C56" s="11"/>
      <c r="D56" s="32">
        <v>165</v>
      </c>
      <c r="E56" s="44">
        <v>3.37</v>
      </c>
      <c r="F56" s="3"/>
      <c r="G56" s="3"/>
    </row>
    <row r="57" spans="2:7" s="2" customFormat="1" ht="15" customHeight="1" x14ac:dyDescent="0.25">
      <c r="B57" s="27" t="s">
        <v>98</v>
      </c>
      <c r="C57" s="21"/>
      <c r="D57" s="34">
        <f>ROUND(((D55*E55)+(D56*E56))/E57,0)</f>
        <v>222</v>
      </c>
      <c r="E57" s="45">
        <f>SUM(E55:E56)</f>
        <v>14.43</v>
      </c>
      <c r="F57" s="23"/>
      <c r="G57" s="23"/>
    </row>
  </sheetData>
  <mergeCells count="14">
    <mergeCell ref="B21:E22"/>
    <mergeCell ref="C1:K3"/>
    <mergeCell ref="B35:E36"/>
    <mergeCell ref="C38:C39"/>
    <mergeCell ref="D38:D39"/>
    <mergeCell ref="E38:E39"/>
    <mergeCell ref="C24:C25"/>
    <mergeCell ref="D24:D25"/>
    <mergeCell ref="E24:E25"/>
    <mergeCell ref="B50:E51"/>
    <mergeCell ref="B53:B54"/>
    <mergeCell ref="C53:C54"/>
    <mergeCell ref="D53:D54"/>
    <mergeCell ref="E53:E54"/>
  </mergeCells>
  <pageMargins left="0.7" right="0.7" top="0.75" bottom="0.75" header="0.3" footer="0.3"/>
  <pageSetup paperSize="9" orientation="portrait" r:id="rId1"/>
  <headerFooter>
    <oddHeader>&amp;R&amp;"Arial"&amp;8&amp;K000000[OFFICIAL]&amp;1#</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9C164-7AD4-4323-ACB6-AC2E1976BAF4}">
  <dimension ref="A5:Q37"/>
  <sheetViews>
    <sheetView showGridLines="0" zoomScaleNormal="100" workbookViewId="0">
      <selection activeCell="B5" sqref="B5"/>
    </sheetView>
  </sheetViews>
  <sheetFormatPr defaultColWidth="9.1796875" defaultRowHeight="11.5" x14ac:dyDescent="0.25"/>
  <cols>
    <col min="1" max="1" width="3.1796875" style="2" bestFit="1" customWidth="1"/>
    <col min="2" max="2" width="3.1796875" style="2" customWidth="1"/>
    <col min="3" max="7" width="9.1796875" style="2"/>
    <col min="8" max="8" width="6.26953125" style="2" customWidth="1"/>
    <col min="9" max="9" width="6.1796875" style="2" customWidth="1"/>
    <col min="10" max="10" width="11.26953125" style="2" customWidth="1"/>
    <col min="11" max="16384" width="9.1796875" style="2"/>
  </cols>
  <sheetData>
    <row r="5" spans="1:17" s="67" customFormat="1" x14ac:dyDescent="0.25">
      <c r="A5" s="28">
        <v>1</v>
      </c>
      <c r="B5" s="66" t="s">
        <v>73</v>
      </c>
    </row>
    <row r="6" spans="1:17" s="67" customFormat="1" x14ac:dyDescent="0.25">
      <c r="A6" s="28">
        <v>2</v>
      </c>
      <c r="B6" s="66" t="s">
        <v>74</v>
      </c>
      <c r="C6" s="66"/>
    </row>
    <row r="7" spans="1:17" s="67" customFormat="1" x14ac:dyDescent="0.25">
      <c r="A7" s="28">
        <v>3</v>
      </c>
      <c r="B7" s="66" t="s">
        <v>146</v>
      </c>
      <c r="C7" s="66"/>
    </row>
    <row r="8" spans="1:17" s="67" customFormat="1" x14ac:dyDescent="0.25">
      <c r="A8" s="28">
        <v>4</v>
      </c>
      <c r="B8" s="66" t="s">
        <v>75</v>
      </c>
    </row>
    <row r="9" spans="1:17" s="67" customFormat="1" x14ac:dyDescent="0.25">
      <c r="A9" s="28">
        <v>5</v>
      </c>
      <c r="B9" s="66" t="s">
        <v>60</v>
      </c>
      <c r="C9" s="66"/>
      <c r="I9" s="78">
        <v>7.5</v>
      </c>
      <c r="J9" s="66" t="s">
        <v>161</v>
      </c>
      <c r="Q9" s="74"/>
    </row>
    <row r="10" spans="1:17" s="67" customFormat="1" x14ac:dyDescent="0.25">
      <c r="A10" s="28">
        <v>6</v>
      </c>
      <c r="B10" s="66" t="s">
        <v>61</v>
      </c>
      <c r="C10" s="66"/>
    </row>
    <row r="11" spans="1:17" s="67" customFormat="1" ht="14.25" customHeight="1" x14ac:dyDescent="0.25">
      <c r="A11" s="28">
        <v>7</v>
      </c>
      <c r="B11" s="73" t="s">
        <v>107</v>
      </c>
      <c r="C11" s="73"/>
      <c r="D11" s="73"/>
      <c r="E11" s="73"/>
      <c r="F11" s="73"/>
      <c r="G11" s="73"/>
      <c r="H11" s="73"/>
      <c r="I11" s="73"/>
      <c r="J11" s="73"/>
      <c r="K11" s="73"/>
      <c r="L11" s="73"/>
      <c r="M11" s="73"/>
      <c r="N11" s="73"/>
      <c r="O11" s="73"/>
    </row>
    <row r="12" spans="1:17" s="67" customFormat="1" x14ac:dyDescent="0.25">
      <c r="A12" s="28">
        <v>8</v>
      </c>
      <c r="B12" s="66" t="s">
        <v>162</v>
      </c>
      <c r="C12" s="66"/>
    </row>
    <row r="13" spans="1:17" x14ac:dyDescent="0.25">
      <c r="A13" s="28">
        <v>9</v>
      </c>
      <c r="B13" s="66" t="s">
        <v>147</v>
      </c>
      <c r="C13" s="66"/>
      <c r="D13" s="67"/>
      <c r="E13" s="67"/>
      <c r="F13" s="67"/>
      <c r="G13" s="67"/>
      <c r="H13" s="67"/>
      <c r="I13" s="67"/>
      <c r="J13" s="67"/>
      <c r="K13" s="67"/>
      <c r="L13" s="67"/>
      <c r="M13" s="67"/>
      <c r="N13" s="67"/>
      <c r="O13" s="67"/>
      <c r="P13" s="67"/>
    </row>
    <row r="14" spans="1:17" x14ac:dyDescent="0.25">
      <c r="A14" s="28">
        <v>10</v>
      </c>
      <c r="B14" s="108" t="s">
        <v>163</v>
      </c>
      <c r="C14" s="108"/>
      <c r="D14" s="108"/>
      <c r="E14" s="108"/>
      <c r="F14" s="108"/>
      <c r="G14" s="108"/>
      <c r="H14" s="108"/>
      <c r="I14" s="108"/>
      <c r="J14" s="108"/>
      <c r="K14" s="108"/>
      <c r="L14" s="108"/>
      <c r="M14" s="108"/>
      <c r="N14" s="108"/>
      <c r="O14" s="108"/>
      <c r="P14" s="108"/>
    </row>
    <row r="15" spans="1:17" s="67" customFormat="1" ht="26.5" customHeight="1" x14ac:dyDescent="0.25">
      <c r="A15" s="28">
        <v>11</v>
      </c>
      <c r="B15" s="108" t="s">
        <v>164</v>
      </c>
      <c r="C15" s="108"/>
      <c r="D15" s="108"/>
      <c r="E15" s="108"/>
      <c r="F15" s="108"/>
      <c r="G15" s="108"/>
      <c r="H15" s="108"/>
      <c r="I15" s="108"/>
      <c r="J15" s="108"/>
      <c r="K15" s="108"/>
      <c r="L15" s="108"/>
      <c r="M15" s="108"/>
      <c r="N15" s="108"/>
      <c r="O15" s="108"/>
      <c r="P15" s="108"/>
    </row>
    <row r="16" spans="1:17" s="67" customFormat="1" x14ac:dyDescent="0.25">
      <c r="A16" s="28">
        <v>12</v>
      </c>
      <c r="B16" s="66" t="s">
        <v>108</v>
      </c>
      <c r="C16" s="66"/>
    </row>
    <row r="17" spans="1:16" s="67" customFormat="1" x14ac:dyDescent="0.25">
      <c r="A17" s="28">
        <v>13</v>
      </c>
      <c r="B17" s="66" t="s">
        <v>165</v>
      </c>
      <c r="C17" s="66"/>
    </row>
    <row r="18" spans="1:16" s="67" customFormat="1" x14ac:dyDescent="0.25">
      <c r="A18" s="28">
        <v>14</v>
      </c>
      <c r="B18" s="66" t="s">
        <v>148</v>
      </c>
      <c r="C18" s="66"/>
    </row>
    <row r="19" spans="1:16" s="67" customFormat="1" x14ac:dyDescent="0.25">
      <c r="A19" s="28">
        <v>15</v>
      </c>
      <c r="B19" s="66" t="s">
        <v>149</v>
      </c>
      <c r="C19" s="66"/>
    </row>
    <row r="20" spans="1:16" s="67" customFormat="1" x14ac:dyDescent="0.25">
      <c r="A20" s="28">
        <v>16</v>
      </c>
      <c r="B20" s="66" t="s">
        <v>27</v>
      </c>
      <c r="C20" s="66"/>
    </row>
    <row r="21" spans="1:16" s="67" customFormat="1" ht="25" customHeight="1" x14ac:dyDescent="0.25">
      <c r="A21" s="28">
        <v>17</v>
      </c>
      <c r="B21" s="108" t="s">
        <v>150</v>
      </c>
      <c r="C21" s="108"/>
      <c r="D21" s="108"/>
      <c r="E21" s="108"/>
      <c r="F21" s="108"/>
      <c r="G21" s="108"/>
      <c r="H21" s="108"/>
      <c r="I21" s="108"/>
      <c r="J21" s="108"/>
      <c r="K21" s="108"/>
      <c r="L21" s="108"/>
      <c r="M21" s="108"/>
      <c r="N21" s="108"/>
      <c r="O21" s="108"/>
      <c r="P21" s="108"/>
    </row>
    <row r="22" spans="1:16" s="67" customFormat="1" x14ac:dyDescent="0.25">
      <c r="A22" s="28">
        <v>18</v>
      </c>
      <c r="B22" s="66" t="s">
        <v>99</v>
      </c>
      <c r="C22" s="66"/>
    </row>
    <row r="23" spans="1:16" s="67" customFormat="1" x14ac:dyDescent="0.25">
      <c r="A23" s="28">
        <v>19</v>
      </c>
      <c r="B23" s="66" t="s">
        <v>55</v>
      </c>
      <c r="C23" s="66"/>
    </row>
    <row r="24" spans="1:16" s="67" customFormat="1" x14ac:dyDescent="0.25">
      <c r="A24" s="28">
        <v>20</v>
      </c>
      <c r="B24" s="66" t="s">
        <v>54</v>
      </c>
      <c r="C24" s="66"/>
    </row>
    <row r="25" spans="1:16" ht="35.5" customHeight="1" x14ac:dyDescent="0.25">
      <c r="A25" s="28">
        <v>21</v>
      </c>
      <c r="B25" s="108" t="s">
        <v>151</v>
      </c>
      <c r="C25" s="108"/>
      <c r="D25" s="108"/>
      <c r="E25" s="108"/>
      <c r="F25" s="108"/>
      <c r="G25" s="108"/>
      <c r="H25" s="108"/>
      <c r="I25" s="108"/>
      <c r="J25" s="108"/>
      <c r="K25" s="108"/>
      <c r="L25" s="108"/>
      <c r="M25" s="108"/>
      <c r="N25" s="108"/>
      <c r="O25" s="108"/>
      <c r="P25" s="108"/>
    </row>
    <row r="26" spans="1:16" s="67" customFormat="1" x14ac:dyDescent="0.25">
      <c r="A26" s="28">
        <v>22</v>
      </c>
      <c r="B26" s="73" t="s">
        <v>152</v>
      </c>
      <c r="C26" s="66"/>
    </row>
    <row r="27" spans="1:16" s="67" customFormat="1" x14ac:dyDescent="0.25">
      <c r="A27" s="28">
        <v>23</v>
      </c>
      <c r="B27" s="75" t="s">
        <v>153</v>
      </c>
    </row>
    <row r="28" spans="1:16" s="67" customFormat="1" x14ac:dyDescent="0.25">
      <c r="A28" s="28">
        <v>24</v>
      </c>
      <c r="B28" s="66" t="s">
        <v>154</v>
      </c>
      <c r="C28" s="66"/>
    </row>
    <row r="29" spans="1:16" ht="27" customHeight="1" x14ac:dyDescent="0.25">
      <c r="A29" s="28">
        <v>25</v>
      </c>
      <c r="B29" s="108" t="s">
        <v>155</v>
      </c>
      <c r="C29" s="108"/>
      <c r="D29" s="108"/>
      <c r="E29" s="108"/>
      <c r="F29" s="108"/>
      <c r="G29" s="108"/>
      <c r="H29" s="108"/>
      <c r="I29" s="108"/>
      <c r="J29" s="108"/>
      <c r="K29" s="108"/>
      <c r="L29" s="108"/>
      <c r="M29" s="108"/>
      <c r="N29" s="108"/>
      <c r="O29" s="108"/>
      <c r="P29" s="108"/>
    </row>
    <row r="30" spans="1:16" s="67" customFormat="1" x14ac:dyDescent="0.25">
      <c r="A30" s="28">
        <v>26</v>
      </c>
      <c r="B30" s="66" t="s">
        <v>166</v>
      </c>
      <c r="C30" s="72"/>
      <c r="D30" s="72"/>
      <c r="E30" s="72"/>
      <c r="F30" s="72"/>
      <c r="G30" s="72"/>
      <c r="H30" s="72"/>
      <c r="I30" s="72"/>
      <c r="J30" s="72"/>
      <c r="K30" s="72"/>
      <c r="L30" s="72"/>
      <c r="M30" s="72"/>
      <c r="N30" s="72"/>
      <c r="O30" s="72"/>
    </row>
    <row r="31" spans="1:16" s="67" customFormat="1" ht="14.25" customHeight="1" x14ac:dyDescent="0.25">
      <c r="A31" s="28">
        <v>27</v>
      </c>
      <c r="B31" s="66" t="s">
        <v>109</v>
      </c>
      <c r="C31" s="66"/>
    </row>
    <row r="32" spans="1:16" s="67" customFormat="1" ht="14.25" customHeight="1" x14ac:dyDescent="0.25">
      <c r="A32" s="28">
        <v>28</v>
      </c>
      <c r="B32" s="66" t="s">
        <v>156</v>
      </c>
      <c r="C32" s="66"/>
    </row>
    <row r="33" spans="1:16" s="67" customFormat="1" x14ac:dyDescent="0.25">
      <c r="A33" s="28">
        <v>29</v>
      </c>
      <c r="B33" s="73" t="s">
        <v>157</v>
      </c>
      <c r="C33" s="76"/>
      <c r="D33" s="76"/>
      <c r="E33" s="76"/>
      <c r="F33" s="76"/>
      <c r="G33" s="76"/>
      <c r="H33" s="76"/>
      <c r="I33" s="76"/>
      <c r="J33" s="76"/>
      <c r="K33" s="76"/>
      <c r="L33" s="76"/>
      <c r="M33" s="76"/>
      <c r="N33" s="76"/>
      <c r="O33" s="76"/>
      <c r="P33" s="76"/>
    </row>
    <row r="34" spans="1:16" s="67" customFormat="1" ht="24.5" customHeight="1" x14ac:dyDescent="0.25">
      <c r="A34" s="28">
        <v>30</v>
      </c>
      <c r="B34" s="107" t="s">
        <v>167</v>
      </c>
      <c r="C34" s="107"/>
      <c r="D34" s="107"/>
      <c r="E34" s="107"/>
      <c r="F34" s="107"/>
      <c r="G34" s="107"/>
      <c r="H34" s="107"/>
      <c r="I34" s="107"/>
      <c r="J34" s="107"/>
      <c r="K34" s="107"/>
      <c r="L34" s="107"/>
      <c r="M34" s="107"/>
      <c r="N34" s="107"/>
      <c r="O34" s="107"/>
      <c r="P34" s="107"/>
    </row>
    <row r="35" spans="1:16" s="67" customFormat="1" ht="27.5" customHeight="1" x14ac:dyDescent="0.25">
      <c r="A35" s="28">
        <v>31</v>
      </c>
      <c r="B35" s="107" t="s">
        <v>168</v>
      </c>
      <c r="C35" s="107"/>
      <c r="D35" s="107"/>
      <c r="E35" s="107"/>
      <c r="F35" s="107"/>
      <c r="G35" s="107"/>
      <c r="H35" s="107"/>
      <c r="I35" s="107"/>
      <c r="J35" s="107"/>
      <c r="K35" s="107"/>
      <c r="L35" s="107"/>
      <c r="M35" s="107"/>
      <c r="N35" s="107"/>
      <c r="O35" s="107"/>
      <c r="P35" s="107"/>
    </row>
    <row r="36" spans="1:16" s="67" customFormat="1" x14ac:dyDescent="0.25">
      <c r="A36" s="28">
        <v>32</v>
      </c>
      <c r="B36" s="66" t="s">
        <v>100</v>
      </c>
    </row>
    <row r="37" spans="1:16" s="67" customFormat="1" x14ac:dyDescent="0.25">
      <c r="A37" s="28">
        <v>33</v>
      </c>
      <c r="B37" s="66" t="s">
        <v>26</v>
      </c>
    </row>
  </sheetData>
  <mergeCells count="7">
    <mergeCell ref="B35:P35"/>
    <mergeCell ref="B14:P14"/>
    <mergeCell ref="B25:P25"/>
    <mergeCell ref="B34:P34"/>
    <mergeCell ref="B15:P15"/>
    <mergeCell ref="B21:P21"/>
    <mergeCell ref="B29:P29"/>
  </mergeCells>
  <pageMargins left="0.7" right="0.7" top="0.75" bottom="0.75" header="0.3" footer="0.3"/>
  <pageSetup paperSize="9" orientation="portrait" r:id="rId1"/>
  <headerFooter>
    <oddHeader>&amp;R&amp;"Arial"&amp;8&amp;K000000[OFFICIAL]&amp;1#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EA6E5-586E-4408-A60C-402B3B7914A1}">
  <dimension ref="A1:K37"/>
  <sheetViews>
    <sheetView showGridLines="0" zoomScaleNormal="100" workbookViewId="0">
      <selection activeCell="B4" sqref="B4:F6"/>
    </sheetView>
  </sheetViews>
  <sheetFormatPr defaultColWidth="9.1796875" defaultRowHeight="14" x14ac:dyDescent="0.3"/>
  <cols>
    <col min="1" max="1" width="1.453125" style="6" customWidth="1"/>
    <col min="2" max="2" width="38.453125" style="6" customWidth="1"/>
    <col min="3" max="3" width="12.1796875" style="7" customWidth="1"/>
    <col min="4" max="4" width="14.7265625" style="7" customWidth="1"/>
    <col min="5" max="5" width="14.26953125" style="7" customWidth="1"/>
    <col min="6" max="6" width="13.453125" style="7" customWidth="1"/>
    <col min="7" max="7" width="11.81640625" style="6" customWidth="1"/>
    <col min="8" max="16384" width="9.1796875" style="6"/>
  </cols>
  <sheetData>
    <row r="1" spans="2:10" ht="14.65" customHeight="1" x14ac:dyDescent="0.3">
      <c r="C1" s="6"/>
      <c r="D1" s="6"/>
      <c r="E1" s="6"/>
      <c r="F1" s="6"/>
      <c r="G1" s="16"/>
      <c r="H1" s="16"/>
      <c r="I1" s="16"/>
      <c r="J1" s="16"/>
    </row>
    <row r="2" spans="2:10" ht="14.65" customHeight="1" x14ac:dyDescent="0.3">
      <c r="C2" s="6"/>
      <c r="D2" s="6"/>
      <c r="E2" s="6"/>
      <c r="F2" s="6"/>
      <c r="G2" s="16"/>
      <c r="H2" s="16"/>
      <c r="I2" s="16"/>
      <c r="J2" s="16"/>
    </row>
    <row r="3" spans="2:10" ht="14.65" customHeight="1" x14ac:dyDescent="0.3">
      <c r="C3" s="6"/>
      <c r="D3" s="6"/>
      <c r="E3" s="6"/>
      <c r="F3" s="6"/>
      <c r="G3" s="16"/>
      <c r="H3" s="16"/>
      <c r="I3" s="16"/>
      <c r="J3" s="16"/>
    </row>
    <row r="4" spans="2:10" ht="14.65" customHeight="1" x14ac:dyDescent="0.3">
      <c r="B4" s="109" t="s">
        <v>40</v>
      </c>
      <c r="C4" s="109"/>
      <c r="D4" s="109"/>
      <c r="E4" s="109"/>
      <c r="F4" s="109"/>
      <c r="G4" s="16"/>
      <c r="H4" s="16"/>
      <c r="I4" s="16"/>
      <c r="J4" s="16"/>
    </row>
    <row r="5" spans="2:10" ht="14.65" customHeight="1" x14ac:dyDescent="0.3">
      <c r="B5" s="109"/>
      <c r="C5" s="109"/>
      <c r="D5" s="109"/>
      <c r="E5" s="109"/>
      <c r="F5" s="109"/>
      <c r="G5" s="16"/>
      <c r="H5" s="16"/>
      <c r="I5" s="16"/>
      <c r="J5" s="16"/>
    </row>
    <row r="6" spans="2:10" ht="14.65" customHeight="1" x14ac:dyDescent="0.3">
      <c r="B6" s="109"/>
      <c r="C6" s="109"/>
      <c r="D6" s="109"/>
      <c r="E6" s="109"/>
      <c r="F6" s="109"/>
      <c r="G6" s="16"/>
      <c r="H6" s="16"/>
      <c r="I6" s="16"/>
      <c r="J6" s="16"/>
    </row>
    <row r="7" spans="2:10" ht="22.5" x14ac:dyDescent="0.45">
      <c r="B7" s="5"/>
      <c r="C7" s="13" t="s">
        <v>35</v>
      </c>
      <c r="D7" s="13" t="s">
        <v>63</v>
      </c>
      <c r="E7" s="13" t="s">
        <v>76</v>
      </c>
      <c r="F7" s="13" t="s">
        <v>114</v>
      </c>
    </row>
    <row r="8" spans="2:10" ht="15" x14ac:dyDescent="0.3">
      <c r="B8" s="14" t="s">
        <v>67</v>
      </c>
      <c r="C8" s="68" t="s">
        <v>37</v>
      </c>
      <c r="D8" s="68" t="s">
        <v>77</v>
      </c>
      <c r="E8" s="68" t="s">
        <v>78</v>
      </c>
      <c r="F8" s="68" t="s">
        <v>78</v>
      </c>
    </row>
    <row r="9" spans="2:10" ht="15" x14ac:dyDescent="0.3">
      <c r="B9" s="14" t="s">
        <v>85</v>
      </c>
      <c r="C9" s="68" t="s">
        <v>39</v>
      </c>
      <c r="D9" s="68" t="s">
        <v>64</v>
      </c>
      <c r="E9" s="68" t="s">
        <v>116</v>
      </c>
      <c r="F9" s="68" t="s">
        <v>117</v>
      </c>
    </row>
    <row r="10" spans="2:10" ht="15" x14ac:dyDescent="0.3">
      <c r="B10" s="14" t="s">
        <v>68</v>
      </c>
      <c r="C10" s="68" t="s">
        <v>38</v>
      </c>
      <c r="D10" s="68" t="s">
        <v>80</v>
      </c>
      <c r="E10" s="68" t="s">
        <v>80</v>
      </c>
      <c r="F10" s="68" t="s">
        <v>118</v>
      </c>
    </row>
    <row r="11" spans="2:10" ht="15" x14ac:dyDescent="0.3">
      <c r="B11" s="14" t="s">
        <v>103</v>
      </c>
      <c r="C11" s="68"/>
      <c r="D11" s="68"/>
      <c r="E11" s="68"/>
      <c r="F11" s="68"/>
    </row>
    <row r="12" spans="2:10" x14ac:dyDescent="0.3">
      <c r="B12" s="69" t="s">
        <v>101</v>
      </c>
      <c r="C12" s="68" t="s">
        <v>38</v>
      </c>
      <c r="D12" s="68" t="s">
        <v>104</v>
      </c>
      <c r="E12" s="68" t="s">
        <v>104</v>
      </c>
      <c r="F12" s="68" t="s">
        <v>119</v>
      </c>
    </row>
    <row r="13" spans="2:10" x14ac:dyDescent="0.3">
      <c r="B13" s="69" t="s">
        <v>102</v>
      </c>
      <c r="C13" s="68" t="s">
        <v>38</v>
      </c>
      <c r="D13" s="68" t="s">
        <v>105</v>
      </c>
      <c r="E13" s="68" t="s">
        <v>105</v>
      </c>
      <c r="F13" s="68" t="s">
        <v>120</v>
      </c>
    </row>
    <row r="14" spans="2:10" ht="15" x14ac:dyDescent="0.3">
      <c r="B14" s="14" t="s">
        <v>69</v>
      </c>
      <c r="C14" s="68" t="s">
        <v>38</v>
      </c>
      <c r="D14" s="68" t="s">
        <v>80</v>
      </c>
      <c r="E14" s="68" t="s">
        <v>80</v>
      </c>
      <c r="F14" s="68" t="s">
        <v>118</v>
      </c>
    </row>
    <row r="15" spans="2:10" ht="15" x14ac:dyDescent="0.3">
      <c r="B15" s="14" t="s">
        <v>70</v>
      </c>
      <c r="C15" s="68" t="s">
        <v>36</v>
      </c>
      <c r="D15" s="68" t="s">
        <v>121</v>
      </c>
      <c r="E15" s="68" t="s">
        <v>122</v>
      </c>
      <c r="F15" s="68" t="s">
        <v>123</v>
      </c>
    </row>
    <row r="16" spans="2:10" ht="15" x14ac:dyDescent="0.3">
      <c r="B16" s="14" t="s">
        <v>84</v>
      </c>
      <c r="C16" s="68" t="s">
        <v>39</v>
      </c>
      <c r="D16" s="70" t="s">
        <v>124</v>
      </c>
      <c r="E16" s="68" t="s">
        <v>3</v>
      </c>
      <c r="F16" s="68" t="s">
        <v>3</v>
      </c>
    </row>
    <row r="17" spans="1:11" ht="15" x14ac:dyDescent="0.3">
      <c r="B17" s="14" t="s">
        <v>86</v>
      </c>
      <c r="C17" s="68" t="s">
        <v>37</v>
      </c>
      <c r="D17" s="68" t="s">
        <v>125</v>
      </c>
      <c r="E17" s="68" t="s">
        <v>125</v>
      </c>
      <c r="F17" s="68" t="s">
        <v>79</v>
      </c>
    </row>
    <row r="18" spans="1:11" x14ac:dyDescent="0.3">
      <c r="D18" s="46"/>
    </row>
    <row r="19" spans="1:11" ht="14.25" customHeight="1" x14ac:dyDescent="0.3">
      <c r="B19" s="109" t="s">
        <v>53</v>
      </c>
      <c r="C19" s="109"/>
      <c r="D19" s="109"/>
      <c r="E19" s="17"/>
      <c r="F19" s="17"/>
    </row>
    <row r="20" spans="1:11" ht="14.25" customHeight="1" x14ac:dyDescent="0.3">
      <c r="B20" s="109"/>
      <c r="C20" s="109"/>
      <c r="D20" s="109"/>
      <c r="E20" s="17"/>
      <c r="F20" s="17"/>
    </row>
    <row r="21" spans="1:11" ht="14.25" customHeight="1" x14ac:dyDescent="0.5">
      <c r="D21" s="15"/>
    </row>
    <row r="22" spans="1:11" ht="15" x14ac:dyDescent="0.3">
      <c r="C22" s="13" t="s">
        <v>35</v>
      </c>
      <c r="D22" s="13" t="s">
        <v>115</v>
      </c>
    </row>
    <row r="23" spans="1:11" s="7" customFormat="1" ht="15" x14ac:dyDescent="0.3">
      <c r="A23" s="6"/>
      <c r="B23" s="14" t="s">
        <v>71</v>
      </c>
      <c r="C23" s="68" t="s">
        <v>42</v>
      </c>
      <c r="D23" s="68" t="s">
        <v>126</v>
      </c>
      <c r="G23" s="6"/>
      <c r="H23" s="6"/>
      <c r="I23" s="6"/>
      <c r="J23" s="6"/>
      <c r="K23" s="6"/>
    </row>
    <row r="24" spans="1:11" s="7" customFormat="1" ht="15" x14ac:dyDescent="0.3">
      <c r="A24" s="6"/>
      <c r="B24" s="14" t="s">
        <v>87</v>
      </c>
      <c r="C24" s="68" t="s">
        <v>44</v>
      </c>
      <c r="D24" s="68" t="s">
        <v>127</v>
      </c>
      <c r="G24" s="6"/>
      <c r="H24" s="6"/>
      <c r="I24" s="6"/>
      <c r="J24" s="6"/>
      <c r="K24" s="6"/>
    </row>
    <row r="25" spans="1:11" s="7" customFormat="1" ht="15" x14ac:dyDescent="0.3">
      <c r="A25" s="6"/>
      <c r="B25" s="14" t="s">
        <v>88</v>
      </c>
      <c r="C25" s="68" t="s">
        <v>43</v>
      </c>
      <c r="D25" s="68" t="s">
        <v>128</v>
      </c>
      <c r="G25" s="6"/>
      <c r="H25" s="6"/>
      <c r="I25" s="6"/>
      <c r="J25" s="6"/>
      <c r="K25" s="6"/>
    </row>
    <row r="26" spans="1:11" ht="15" x14ac:dyDescent="0.3">
      <c r="B26" s="14" t="s">
        <v>89</v>
      </c>
      <c r="C26" s="68" t="s">
        <v>41</v>
      </c>
      <c r="D26" s="68" t="s">
        <v>129</v>
      </c>
    </row>
    <row r="27" spans="1:11" s="7" customFormat="1" ht="15" x14ac:dyDescent="0.3">
      <c r="A27" s="6"/>
      <c r="B27" s="14" t="s">
        <v>62</v>
      </c>
      <c r="C27" s="68" t="s">
        <v>45</v>
      </c>
      <c r="D27" s="68" t="s">
        <v>130</v>
      </c>
      <c r="G27" s="6"/>
      <c r="H27" s="6"/>
      <c r="I27" s="6"/>
      <c r="J27" s="6"/>
      <c r="K27" s="6"/>
    </row>
    <row r="28" spans="1:11" s="7" customFormat="1" ht="15" x14ac:dyDescent="0.3">
      <c r="A28" s="6"/>
      <c r="B28" s="14" t="s">
        <v>106</v>
      </c>
      <c r="C28" s="68" t="s">
        <v>42</v>
      </c>
      <c r="D28" s="68" t="s">
        <v>131</v>
      </c>
      <c r="G28" s="6"/>
      <c r="H28" s="6"/>
      <c r="I28" s="6"/>
      <c r="J28" s="6"/>
      <c r="K28" s="6"/>
    </row>
    <row r="29" spans="1:11" x14ac:dyDescent="0.3">
      <c r="C29" s="46"/>
      <c r="D29" s="46"/>
    </row>
    <row r="30" spans="1:11" ht="14.25" customHeight="1" x14ac:dyDescent="0.3">
      <c r="B30" s="110" t="s">
        <v>113</v>
      </c>
      <c r="C30" s="110"/>
      <c r="D30" s="110"/>
      <c r="E30" s="110"/>
      <c r="F30" s="110"/>
      <c r="G30" s="110"/>
    </row>
    <row r="31" spans="1:11" ht="14.25" customHeight="1" x14ac:dyDescent="0.3">
      <c r="B31" s="110"/>
      <c r="C31" s="110"/>
      <c r="D31" s="110"/>
      <c r="E31" s="110"/>
      <c r="F31" s="110"/>
      <c r="G31" s="110"/>
    </row>
    <row r="32" spans="1:11" ht="14.25" customHeight="1" x14ac:dyDescent="0.3">
      <c r="B32" s="110"/>
      <c r="C32" s="110"/>
      <c r="D32" s="110"/>
      <c r="E32" s="110"/>
      <c r="F32" s="110"/>
      <c r="G32" s="110"/>
    </row>
    <row r="33" spans="2:3" x14ac:dyDescent="0.3">
      <c r="B33" s="14" t="s">
        <v>50</v>
      </c>
      <c r="C33" s="71" t="s">
        <v>132</v>
      </c>
    </row>
    <row r="34" spans="2:3" x14ac:dyDescent="0.3">
      <c r="B34" s="14" t="s">
        <v>51</v>
      </c>
      <c r="C34" s="68" t="s">
        <v>133</v>
      </c>
    </row>
    <row r="35" spans="2:3" x14ac:dyDescent="0.3">
      <c r="B35" s="14" t="s">
        <v>49</v>
      </c>
      <c r="C35" s="68" t="s">
        <v>134</v>
      </c>
    </row>
    <row r="36" spans="2:3" x14ac:dyDescent="0.3">
      <c r="B36" s="14" t="s">
        <v>47</v>
      </c>
      <c r="C36" s="68" t="s">
        <v>135</v>
      </c>
    </row>
    <row r="37" spans="2:3" x14ac:dyDescent="0.3">
      <c r="B37" s="14" t="s">
        <v>48</v>
      </c>
      <c r="C37" s="68" t="s">
        <v>136</v>
      </c>
    </row>
  </sheetData>
  <mergeCells count="3">
    <mergeCell ref="B4:F6"/>
    <mergeCell ref="B19:D20"/>
    <mergeCell ref="B30:G32"/>
  </mergeCells>
  <pageMargins left="0.7" right="0.7" top="0.75" bottom="0.75" header="0.3" footer="0.3"/>
  <pageSetup paperSize="9" orientation="portrait" horizontalDpi="300" verticalDpi="300" r:id="rId1"/>
  <headerFooter>
    <oddHeader>&amp;R&amp;"Arial"&amp;8&amp;K000000[OFFICIAL]&amp;1#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9D2EC-DB59-4EF5-AE2C-AF98C974E9C5}">
  <dimension ref="A5:X19"/>
  <sheetViews>
    <sheetView showGridLines="0" zoomScaleNormal="100" workbookViewId="0">
      <selection activeCell="B5" sqref="B5:V5"/>
    </sheetView>
  </sheetViews>
  <sheetFormatPr defaultColWidth="9.1796875" defaultRowHeight="14" x14ac:dyDescent="0.3"/>
  <cols>
    <col min="1" max="1" width="3.1796875" style="6" bestFit="1" customWidth="1"/>
    <col min="2" max="2" width="4.453125" style="6" customWidth="1"/>
    <col min="3" max="16384" width="9.1796875" style="6"/>
  </cols>
  <sheetData>
    <row r="5" spans="1:24" ht="64" customHeight="1" x14ac:dyDescent="0.3">
      <c r="A5" s="12">
        <v>1</v>
      </c>
      <c r="B5" s="108" t="s">
        <v>172</v>
      </c>
      <c r="C5" s="108"/>
      <c r="D5" s="108"/>
      <c r="E5" s="108"/>
      <c r="F5" s="108"/>
      <c r="G5" s="108"/>
      <c r="H5" s="108"/>
      <c r="I5" s="108"/>
      <c r="J5" s="108"/>
      <c r="K5" s="108"/>
      <c r="L5" s="108"/>
      <c r="M5" s="108"/>
      <c r="N5" s="108"/>
      <c r="O5" s="108"/>
      <c r="P5" s="108"/>
      <c r="Q5" s="108"/>
      <c r="R5" s="108"/>
      <c r="S5" s="108"/>
      <c r="T5" s="108"/>
      <c r="U5" s="108"/>
      <c r="V5" s="108"/>
    </row>
    <row r="6" spans="1:24" ht="52" customHeight="1" x14ac:dyDescent="0.3">
      <c r="A6" s="12">
        <v>2</v>
      </c>
      <c r="B6" s="108" t="s">
        <v>171</v>
      </c>
      <c r="C6" s="108"/>
      <c r="D6" s="108"/>
      <c r="E6" s="108"/>
      <c r="F6" s="108"/>
      <c r="G6" s="108"/>
      <c r="H6" s="108"/>
      <c r="I6" s="108"/>
      <c r="J6" s="108"/>
      <c r="K6" s="108"/>
      <c r="L6" s="108"/>
      <c r="M6" s="108"/>
      <c r="N6" s="108"/>
      <c r="O6" s="108"/>
      <c r="P6" s="108"/>
      <c r="Q6" s="108"/>
      <c r="R6" s="108"/>
      <c r="S6" s="108"/>
      <c r="T6" s="108"/>
      <c r="U6" s="108"/>
      <c r="V6" s="108"/>
    </row>
    <row r="7" spans="1:24" ht="52.5" customHeight="1" x14ac:dyDescent="0.3">
      <c r="A7" s="12">
        <v>3</v>
      </c>
      <c r="B7" s="108" t="s">
        <v>170</v>
      </c>
      <c r="C7" s="108"/>
      <c r="D7" s="108"/>
      <c r="E7" s="108"/>
      <c r="F7" s="108"/>
      <c r="G7" s="108"/>
      <c r="H7" s="108"/>
      <c r="I7" s="108"/>
      <c r="J7" s="108"/>
      <c r="K7" s="108"/>
      <c r="L7" s="108"/>
      <c r="M7" s="108"/>
      <c r="N7" s="108"/>
      <c r="O7" s="108"/>
      <c r="P7" s="108"/>
      <c r="Q7" s="108"/>
      <c r="R7" s="108"/>
      <c r="S7" s="108"/>
      <c r="T7" s="108"/>
      <c r="U7" s="108"/>
      <c r="V7" s="108"/>
    </row>
    <row r="8" spans="1:24" ht="29.5" customHeight="1" x14ac:dyDescent="0.3">
      <c r="A8" s="12">
        <v>4</v>
      </c>
      <c r="B8" s="108" t="s">
        <v>137</v>
      </c>
      <c r="C8" s="108"/>
      <c r="D8" s="108"/>
      <c r="E8" s="108"/>
      <c r="F8" s="108"/>
      <c r="G8" s="108"/>
      <c r="H8" s="108"/>
      <c r="I8" s="108"/>
      <c r="J8" s="108"/>
      <c r="K8" s="108"/>
      <c r="L8" s="108"/>
      <c r="M8" s="108"/>
      <c r="N8" s="108"/>
      <c r="O8" s="108"/>
      <c r="P8" s="108"/>
      <c r="Q8" s="108"/>
      <c r="R8" s="108"/>
      <c r="S8" s="108"/>
      <c r="T8" s="108"/>
      <c r="U8" s="108"/>
      <c r="V8" s="108"/>
    </row>
    <row r="9" spans="1:24" ht="34.5" customHeight="1" x14ac:dyDescent="0.3">
      <c r="A9" s="12">
        <v>5</v>
      </c>
      <c r="B9" s="108" t="s">
        <v>138</v>
      </c>
      <c r="C9" s="108"/>
      <c r="D9" s="108"/>
      <c r="E9" s="108"/>
      <c r="F9" s="108"/>
      <c r="G9" s="108"/>
      <c r="H9" s="108"/>
      <c r="I9" s="108"/>
      <c r="J9" s="108"/>
      <c r="K9" s="108"/>
      <c r="L9" s="108"/>
      <c r="M9" s="108"/>
      <c r="N9" s="108"/>
      <c r="O9" s="108"/>
      <c r="P9" s="108"/>
      <c r="Q9" s="108"/>
      <c r="R9" s="108"/>
      <c r="S9" s="108"/>
      <c r="T9" s="108"/>
      <c r="U9" s="108"/>
      <c r="V9" s="108"/>
    </row>
    <row r="10" spans="1:24" ht="49" customHeight="1" x14ac:dyDescent="0.3">
      <c r="A10" s="12">
        <v>6</v>
      </c>
      <c r="B10" s="108" t="s">
        <v>139</v>
      </c>
      <c r="C10" s="108"/>
      <c r="D10" s="108"/>
      <c r="E10" s="108"/>
      <c r="F10" s="108"/>
      <c r="G10" s="108"/>
      <c r="H10" s="108"/>
      <c r="I10" s="108"/>
      <c r="J10" s="108"/>
      <c r="K10" s="108"/>
      <c r="L10" s="108"/>
      <c r="M10" s="108"/>
      <c r="N10" s="108"/>
      <c r="O10" s="108"/>
      <c r="P10" s="108"/>
      <c r="Q10" s="108"/>
      <c r="R10" s="108"/>
      <c r="S10" s="108"/>
      <c r="T10" s="108"/>
      <c r="U10" s="108"/>
      <c r="V10" s="108"/>
    </row>
    <row r="11" spans="1:24" ht="33" customHeight="1" x14ac:dyDescent="0.3">
      <c r="A11" s="12">
        <v>7</v>
      </c>
      <c r="B11" s="108" t="s">
        <v>140</v>
      </c>
      <c r="C11" s="111"/>
      <c r="D11" s="111"/>
      <c r="E11" s="111"/>
      <c r="F11" s="111"/>
      <c r="G11" s="111"/>
      <c r="H11" s="111"/>
      <c r="I11" s="111"/>
      <c r="J11" s="111"/>
      <c r="K11" s="111"/>
      <c r="L11" s="111"/>
      <c r="M11" s="111"/>
      <c r="N11" s="111"/>
      <c r="O11" s="111"/>
      <c r="P11" s="111"/>
      <c r="Q11" s="111"/>
      <c r="R11" s="111"/>
      <c r="S11" s="111"/>
      <c r="T11" s="111"/>
      <c r="U11" s="111"/>
      <c r="V11" s="111"/>
    </row>
    <row r="12" spans="1:24" ht="7" customHeight="1" x14ac:dyDescent="0.3">
      <c r="A12" s="12"/>
      <c r="B12" s="26"/>
      <c r="C12" s="26"/>
      <c r="D12" s="26"/>
      <c r="E12" s="26"/>
      <c r="F12" s="26"/>
      <c r="G12" s="26"/>
      <c r="H12" s="26"/>
      <c r="I12" s="26"/>
      <c r="J12" s="26"/>
      <c r="K12" s="26"/>
      <c r="L12" s="26"/>
      <c r="M12" s="26"/>
      <c r="N12" s="26"/>
      <c r="O12" s="26"/>
      <c r="P12" s="26"/>
      <c r="Q12" s="26"/>
      <c r="R12" s="26"/>
      <c r="S12" s="26"/>
      <c r="T12" s="26"/>
      <c r="U12" s="26"/>
      <c r="V12" s="26"/>
    </row>
    <row r="13" spans="1:24" s="26" customFormat="1" ht="13.5" customHeight="1" x14ac:dyDescent="0.3">
      <c r="A13" s="66">
        <v>8</v>
      </c>
      <c r="B13" s="73" t="s">
        <v>65</v>
      </c>
      <c r="C13" s="73"/>
      <c r="D13" s="73"/>
      <c r="E13" s="73"/>
      <c r="F13" s="73"/>
      <c r="G13" s="73"/>
      <c r="H13" s="73"/>
      <c r="I13" s="73"/>
      <c r="J13" s="73"/>
      <c r="K13" s="73"/>
      <c r="L13" s="73"/>
      <c r="M13" s="73"/>
      <c r="N13" s="73"/>
      <c r="O13" s="73"/>
      <c r="P13" s="73"/>
      <c r="Q13" s="73"/>
      <c r="R13" s="73"/>
      <c r="S13" s="73"/>
      <c r="T13" s="73"/>
      <c r="U13" s="73"/>
      <c r="V13" s="73"/>
    </row>
    <row r="14" spans="1:24" ht="34.5" customHeight="1" x14ac:dyDescent="0.3">
      <c r="A14" s="12">
        <v>9</v>
      </c>
      <c r="B14" s="108" t="s">
        <v>173</v>
      </c>
      <c r="C14" s="108"/>
      <c r="D14" s="108"/>
      <c r="E14" s="108"/>
      <c r="F14" s="108"/>
      <c r="G14" s="108"/>
      <c r="H14" s="108"/>
      <c r="I14" s="108"/>
      <c r="J14" s="108"/>
      <c r="K14" s="108"/>
      <c r="L14" s="108"/>
      <c r="M14" s="108"/>
      <c r="N14" s="108"/>
      <c r="O14" s="108"/>
      <c r="P14" s="108"/>
      <c r="Q14" s="108"/>
      <c r="R14" s="108"/>
      <c r="S14" s="108"/>
      <c r="T14" s="108"/>
      <c r="U14" s="108"/>
      <c r="V14" s="108"/>
    </row>
    <row r="15" spans="1:24" ht="38.5" customHeight="1" x14ac:dyDescent="0.3">
      <c r="A15" s="12">
        <v>10</v>
      </c>
      <c r="B15" s="108" t="s">
        <v>174</v>
      </c>
      <c r="C15" s="108"/>
      <c r="D15" s="108"/>
      <c r="E15" s="108"/>
      <c r="F15" s="108"/>
      <c r="G15" s="108"/>
      <c r="H15" s="108"/>
      <c r="I15" s="108"/>
      <c r="J15" s="108"/>
      <c r="K15" s="108"/>
      <c r="L15" s="108"/>
      <c r="M15" s="108"/>
      <c r="N15" s="108"/>
      <c r="O15" s="108"/>
      <c r="P15" s="108"/>
      <c r="Q15" s="108"/>
      <c r="R15" s="108"/>
      <c r="S15" s="108"/>
      <c r="T15" s="108"/>
      <c r="U15" s="108"/>
      <c r="V15" s="108"/>
    </row>
    <row r="16" spans="1:24" ht="28.5" customHeight="1" x14ac:dyDescent="0.3">
      <c r="A16" s="12">
        <v>11</v>
      </c>
      <c r="B16" s="108" t="s">
        <v>141</v>
      </c>
      <c r="C16" s="108"/>
      <c r="D16" s="108"/>
      <c r="E16" s="108"/>
      <c r="F16" s="108"/>
      <c r="G16" s="108"/>
      <c r="H16" s="108"/>
      <c r="I16" s="108"/>
      <c r="J16" s="108"/>
      <c r="K16" s="108"/>
      <c r="L16" s="108"/>
      <c r="M16" s="108"/>
      <c r="N16" s="108"/>
      <c r="O16" s="108"/>
      <c r="P16" s="108"/>
      <c r="Q16" s="108"/>
      <c r="R16" s="108"/>
      <c r="S16" s="108"/>
      <c r="T16" s="108"/>
      <c r="U16" s="108"/>
      <c r="V16" s="108"/>
      <c r="W16" s="26"/>
      <c r="X16" s="26"/>
    </row>
    <row r="17" spans="1:22" ht="26" customHeight="1" x14ac:dyDescent="0.3">
      <c r="A17" s="12">
        <v>12</v>
      </c>
      <c r="B17" s="108" t="s">
        <v>169</v>
      </c>
      <c r="C17" s="108"/>
      <c r="D17" s="108"/>
      <c r="E17" s="108"/>
      <c r="F17" s="108"/>
      <c r="G17" s="108"/>
      <c r="H17" s="108"/>
      <c r="I17" s="108"/>
      <c r="J17" s="108"/>
      <c r="K17" s="108"/>
      <c r="L17" s="108"/>
      <c r="M17" s="108"/>
      <c r="N17" s="108"/>
      <c r="O17" s="108"/>
      <c r="P17" s="108"/>
      <c r="Q17" s="108"/>
      <c r="R17" s="108"/>
      <c r="S17" s="108"/>
      <c r="T17" s="108"/>
      <c r="U17" s="108"/>
      <c r="V17" s="108"/>
    </row>
    <row r="18" spans="1:22" ht="27" customHeight="1" x14ac:dyDescent="0.3">
      <c r="A18" s="12">
        <v>13</v>
      </c>
      <c r="B18" s="108" t="s">
        <v>142</v>
      </c>
      <c r="C18" s="108"/>
      <c r="D18" s="108"/>
      <c r="E18" s="108"/>
      <c r="F18" s="108"/>
      <c r="G18" s="108"/>
      <c r="H18" s="108"/>
      <c r="I18" s="108"/>
      <c r="J18" s="108"/>
      <c r="K18" s="108"/>
      <c r="L18" s="108"/>
      <c r="M18" s="108"/>
      <c r="N18" s="108"/>
      <c r="O18" s="108"/>
      <c r="P18" s="108"/>
      <c r="Q18" s="108"/>
      <c r="R18" s="108"/>
      <c r="S18" s="108"/>
      <c r="T18" s="108"/>
      <c r="U18" s="108"/>
      <c r="V18" s="108"/>
    </row>
    <row r="19" spans="1:22" x14ac:dyDescent="0.3">
      <c r="A19" s="12">
        <v>14</v>
      </c>
      <c r="B19" s="73" t="s">
        <v>143</v>
      </c>
      <c r="C19" s="73"/>
      <c r="D19" s="73"/>
      <c r="E19" s="73"/>
      <c r="F19" s="73"/>
      <c r="G19" s="73"/>
      <c r="H19" s="73"/>
      <c r="I19" s="73"/>
      <c r="J19" s="73"/>
      <c r="K19" s="73"/>
      <c r="L19" s="73"/>
      <c r="M19" s="73"/>
      <c r="N19" s="73"/>
      <c r="O19" s="73"/>
      <c r="P19" s="73"/>
      <c r="Q19" s="73"/>
      <c r="R19" s="73"/>
      <c r="S19" s="73"/>
      <c r="T19" s="73"/>
      <c r="U19" s="73"/>
      <c r="V19" s="73"/>
    </row>
  </sheetData>
  <mergeCells count="12">
    <mergeCell ref="B14:V14"/>
    <mergeCell ref="B15:V15"/>
    <mergeCell ref="B16:V16"/>
    <mergeCell ref="B17:V17"/>
    <mergeCell ref="B18:V18"/>
    <mergeCell ref="B10:V10"/>
    <mergeCell ref="B5:V5"/>
    <mergeCell ref="B11:V11"/>
    <mergeCell ref="B7:V7"/>
    <mergeCell ref="B8:V8"/>
    <mergeCell ref="B6:V6"/>
    <mergeCell ref="B9:V9"/>
  </mergeCells>
  <pageMargins left="0.7" right="0.7" top="0.75" bottom="0.75" header="0.3" footer="0.3"/>
  <pageSetup paperSize="9" orientation="portrait" horizontalDpi="300" verticalDpi="300" r:id="rId1"/>
  <headerFooter>
    <oddHeader>&amp;R&amp;"Arial"&amp;8&amp;K000000[OFFICIAL]&amp;1#</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578D68B3061F4A9D93AC0B6566DCFA" ma:contentTypeVersion="15" ma:contentTypeDescription="Create a new document." ma:contentTypeScope="" ma:versionID="f6ab5a7b9802b4ef5a5f07edc29f03e4">
  <xsd:schema xmlns:xsd="http://www.w3.org/2001/XMLSchema" xmlns:xs="http://www.w3.org/2001/XMLSchema" xmlns:p="http://schemas.microsoft.com/office/2006/metadata/properties" xmlns:ns2="77a31907-8aa9-4863-a4ac-b082605f955a" xmlns:ns3="aa44c60e-9520-4a62-979c-2dbe10609350" targetNamespace="http://schemas.microsoft.com/office/2006/metadata/properties" ma:root="true" ma:fieldsID="93c85d02a2e2b14b97146930446044c7" ns2:_="" ns3:_="">
    <xsd:import namespace="77a31907-8aa9-4863-a4ac-b082605f955a"/>
    <xsd:import namespace="aa44c60e-9520-4a62-979c-2dbe1060935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a31907-8aa9-4863-a4ac-b082605f95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a70430fd-394c-41f5-a85e-5ef5e4062309"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a44c60e-9520-4a62-979c-2dbe1060935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5d239776-48c9-4b50-b183-63ff0ef6b303}" ma:internalName="TaxCatchAll" ma:showField="CatchAllData" ma:web="aa44c60e-9520-4a62-979c-2dbe106093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7a31907-8aa9-4863-a4ac-b082605f955a">
      <Terms xmlns="http://schemas.microsoft.com/office/infopath/2007/PartnerControls"/>
    </lcf76f155ced4ddcb4097134ff3c332f>
    <TaxCatchAll xmlns="aa44c60e-9520-4a62-979c-2dbe1060935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565D74-391B-4FA2-9C7F-03B192EE1E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a31907-8aa9-4863-a4ac-b082605f955a"/>
    <ds:schemaRef ds:uri="aa44c60e-9520-4a62-979c-2dbe106093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876E1C6-3A17-4A66-8031-134CE5DEA89E}">
  <ds:schemaRefs>
    <ds:schemaRef ds:uri="http://schemas.microsoft.com/office/2006/metadata/properties"/>
    <ds:schemaRef ds:uri="http://schemas.microsoft.com/office/infopath/2007/PartnerControls"/>
    <ds:schemaRef ds:uri="77a31907-8aa9-4863-a4ac-b082605f955a"/>
    <ds:schemaRef ds:uri="aa44c60e-9520-4a62-979c-2dbe10609350"/>
  </ds:schemaRefs>
</ds:datastoreItem>
</file>

<file path=customXml/itemProps3.xml><?xml version="1.0" encoding="utf-8"?>
<ds:datastoreItem xmlns:ds="http://schemas.openxmlformats.org/officeDocument/2006/customXml" ds:itemID="{2729D81A-0C47-4273-989A-C83F6B0872A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Disclaimer</vt:lpstr>
      <vt:lpstr>FY 24 Simplified earnings by BU</vt:lpstr>
      <vt:lpstr> Earnings Footnotes</vt:lpstr>
      <vt:lpstr>Guidance</vt:lpstr>
      <vt:lpstr>Guidance Footnotes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Waterworth, Emma</dc:creator>
  <cp:lastModifiedBy>West-Russell, Michelle</cp:lastModifiedBy>
  <dcterms:created xsi:type="dcterms:W3CDTF">2019-07-30T14:27:33Z</dcterms:created>
  <dcterms:modified xsi:type="dcterms:W3CDTF">2025-02-19T23:05:29Z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e3f2a5e4-10d8-4dfe-8082-7352c27520cb_Enabled">
    <vt:lpwstr>true</vt:lpwstr>
  </property>
  <property fmtid="{D5CDD505-2E9C-101B-9397-08002B2CF9AE}" pid="5" name="MSIP_Label_e3f2a5e4-10d8-4dfe-8082-7352c27520cb_SetDate">
    <vt:lpwstr>2023-02-22T15:48:16Z</vt:lpwstr>
  </property>
  <property fmtid="{D5CDD505-2E9C-101B-9397-08002B2CF9AE}" pid="6" name="MSIP_Label_e3f2a5e4-10d8-4dfe-8082-7352c27520cb_Method">
    <vt:lpwstr>Standard</vt:lpwstr>
  </property>
  <property fmtid="{D5CDD505-2E9C-101B-9397-08002B2CF9AE}" pid="7" name="MSIP_Label_e3f2a5e4-10d8-4dfe-8082-7352c27520cb_Name">
    <vt:lpwstr>_Official</vt:lpwstr>
  </property>
  <property fmtid="{D5CDD505-2E9C-101B-9397-08002B2CF9AE}" pid="8" name="MSIP_Label_e3f2a5e4-10d8-4dfe-8082-7352c27520cb_SiteId">
    <vt:lpwstr>2864f69d-77c3-4fbe-bbc0-97502052391a</vt:lpwstr>
  </property>
  <property fmtid="{D5CDD505-2E9C-101B-9397-08002B2CF9AE}" pid="9" name="MSIP_Label_e3f2a5e4-10d8-4dfe-8082-7352c27520cb_ActionId">
    <vt:lpwstr>188f1550-01f2-442e-b3c8-ca8b25ea53c5</vt:lpwstr>
  </property>
  <property fmtid="{D5CDD505-2E9C-101B-9397-08002B2CF9AE}" pid="10" name="MSIP_Label_e3f2a5e4-10d8-4dfe-8082-7352c27520cb_ContentBits">
    <vt:lpwstr>1</vt:lpwstr>
  </property>
  <property fmtid="{D5CDD505-2E9C-101B-9397-08002B2CF9AE}" pid="11" name="ContentTypeId">
    <vt:lpwstr>0x0101004E578D68B3061F4A9D93AC0B6566DCFA</vt:lpwstr>
  </property>
  <property fmtid="{D5CDD505-2E9C-101B-9397-08002B2CF9AE}" pid="12" name="MediaServiceImageTags">
    <vt:lpwstr/>
  </property>
</Properties>
</file>