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jarman\AppData\Local\Microsoft\Windows\INetCache\Content.Outlook\08AG6MU8\"/>
    </mc:Choice>
  </mc:AlternateContent>
  <xr:revisionPtr revIDLastSave="0" documentId="13_ncr:1_{0B4DEEBE-B6B6-4DA0-A545-C31526F89C9E}" xr6:coauthVersionLast="47" xr6:coauthVersionMax="47" xr10:uidLastSave="{00000000-0000-0000-0000-000000000000}"/>
  <bookViews>
    <workbookView xWindow="-120" yWindow="-120" windowWidth="29040" windowHeight="15720" activeTab="1" xr2:uid="{F23E6CD4-2690-406C-94F1-D42A95F53635}"/>
  </bookViews>
  <sheets>
    <sheet name="Disclaimer" sheetId="4" r:id="rId1"/>
    <sheet name="2023 Simplified earnings by BU" sheetId="10" r:id="rId2"/>
    <sheet name=" Earnings Footnotes" sheetId="5" r:id="rId3"/>
    <sheet name="Guidance" sheetId="7" r:id="rId4"/>
    <sheet name="Guidance Footnote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0" l="1"/>
  <c r="E26" i="10"/>
  <c r="E25" i="10"/>
  <c r="G8" i="10"/>
  <c r="C39" i="10"/>
  <c r="C40" i="10"/>
  <c r="C41" i="10"/>
  <c r="C42" i="10"/>
  <c r="C43" i="10"/>
  <c r="C44" i="10"/>
  <c r="D15" i="10" l="1"/>
  <c r="E6" i="10"/>
  <c r="E31" i="10"/>
  <c r="G9" i="10"/>
  <c r="E30" i="10"/>
  <c r="D11" i="10"/>
  <c r="D10" i="10"/>
  <c r="D7" i="10"/>
  <c r="C11" i="10"/>
  <c r="C10" i="10"/>
  <c r="C7" i="10"/>
  <c r="J16" i="10"/>
  <c r="G7" i="10" l="1"/>
  <c r="C9" i="10"/>
  <c r="E45" i="10"/>
  <c r="E54" i="10"/>
  <c r="D54" i="10" s="1"/>
  <c r="H7" i="10" s="1"/>
  <c r="D45" i="10"/>
  <c r="C45" i="10" s="1"/>
  <c r="I17" i="10"/>
  <c r="F14" i="10"/>
  <c r="F15" i="10" s="1"/>
  <c r="E32" i="10" l="1"/>
  <c r="E10" i="10" s="1"/>
  <c r="D14" i="10"/>
  <c r="D17" i="10" s="1"/>
  <c r="D8" i="10"/>
  <c r="F17" i="10"/>
  <c r="E14" i="10" l="1"/>
  <c r="E15" i="10" s="1"/>
  <c r="G10" i="10"/>
  <c r="C14" i="10"/>
  <c r="C17" i="10" l="1"/>
  <c r="C15" i="10"/>
  <c r="G14" i="10"/>
  <c r="G15" i="10" s="1"/>
  <c r="E17" i="10"/>
  <c r="G17" i="10" l="1"/>
  <c r="H10" i="10" l="1"/>
  <c r="H14" i="10" s="1"/>
  <c r="H15" i="10" s="1"/>
  <c r="J15" i="10" l="1"/>
  <c r="J17" i="10" s="1"/>
  <c r="H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Jarman, Michelle</author>
    <author>Waterworth, Emma</author>
  </authors>
  <commentList>
    <comment ref="E6" authorId="0" shapeId="0" xr:uid="{901CB6ED-1B10-473B-8042-B9A852759165}">
      <text>
        <r>
          <rPr>
            <sz val="9"/>
            <color indexed="81"/>
            <rFont val="Tahoma"/>
            <family val="2"/>
          </rPr>
          <t>Footnote 4</t>
        </r>
      </text>
    </comment>
    <comment ref="F6" authorId="0" shapeId="0" xr:uid="{D7245C47-495C-40B7-A17B-8DA86E407019}">
      <text>
        <r>
          <rPr>
            <sz val="9"/>
            <color indexed="81"/>
            <rFont val="Tahoma"/>
            <family val="2"/>
          </rPr>
          <t>Footnote 5</t>
        </r>
      </text>
    </comment>
    <comment ref="H6" authorId="0" shapeId="0" xr:uid="{DCB5A81E-1E2E-4244-8847-DCFB60EE49E0}">
      <text>
        <r>
          <rPr>
            <sz val="9"/>
            <color indexed="81"/>
            <rFont val="Tahoma"/>
            <family val="2"/>
          </rPr>
          <t>Footnote 6</t>
        </r>
      </text>
    </comment>
    <comment ref="C7" authorId="1" shapeId="0" xr:uid="{4A285BB7-20AA-4B5A-A7C3-A75208D912A7}">
      <text>
        <r>
          <rPr>
            <sz val="9"/>
            <color indexed="81"/>
            <rFont val="Tahoma"/>
            <family val="2"/>
          </rPr>
          <t>Footnote 7</t>
        </r>
      </text>
    </comment>
    <comment ref="D7" authorId="0" shapeId="0" xr:uid="{B1D2A245-224B-4ABC-A9D9-110A2AF1E323}">
      <text>
        <r>
          <rPr>
            <sz val="9"/>
            <color indexed="81"/>
            <rFont val="Tahoma"/>
            <family val="2"/>
          </rPr>
          <t>Footnote 7</t>
        </r>
      </text>
    </comment>
    <comment ref="H7" authorId="0" shapeId="0" xr:uid="{E6960713-DFE1-4559-9C8E-3A6473421A62}">
      <text>
        <r>
          <rPr>
            <sz val="9"/>
            <color indexed="81"/>
            <rFont val="Tahoma"/>
            <family val="2"/>
          </rPr>
          <t>Footnote 8</t>
        </r>
      </text>
    </comment>
    <comment ref="G8" authorId="2" shapeId="0" xr:uid="{491FCE20-4295-4429-B788-ABA8CF7C0CC2}">
      <text>
        <r>
          <rPr>
            <sz val="9"/>
            <color indexed="81"/>
            <rFont val="Tahoma"/>
            <family val="2"/>
          </rPr>
          <t>Footnote 9</t>
        </r>
      </text>
    </comment>
    <comment ref="H8" authorId="0" shapeId="0" xr:uid="{F95005D6-AAE8-4089-A584-58D9BD1E7AB9}">
      <text>
        <r>
          <rPr>
            <sz val="9"/>
            <color indexed="81"/>
            <rFont val="Tahoma"/>
            <family val="2"/>
          </rPr>
          <t>Footnote 10</t>
        </r>
      </text>
    </comment>
    <comment ref="C9" authorId="0" shapeId="0" xr:uid="{6E667DE2-12E0-4DAB-84D6-3D7A9693B2F1}">
      <text>
        <r>
          <rPr>
            <sz val="9"/>
            <color indexed="81"/>
            <rFont val="Tahoma"/>
            <family val="2"/>
          </rPr>
          <t>Footnote 11</t>
        </r>
      </text>
    </comment>
    <comment ref="G9" authorId="0" shapeId="0" xr:uid="{22FD2066-0CF3-4FF8-B078-4B4BA971BBCE}">
      <text>
        <r>
          <rPr>
            <sz val="9"/>
            <color indexed="81"/>
            <rFont val="Tahoma"/>
            <family val="2"/>
          </rPr>
          <t>Footnote 12</t>
        </r>
      </text>
    </comment>
    <comment ref="E10" authorId="0" shapeId="0" xr:uid="{21EE5F48-A5A1-4F0E-905B-1F0ED13C0142}">
      <text>
        <r>
          <rPr>
            <sz val="9"/>
            <color indexed="81"/>
            <rFont val="Tahoma"/>
            <family val="2"/>
          </rPr>
          <t>Footnote 13</t>
        </r>
      </text>
    </comment>
    <comment ref="F10" authorId="0" shapeId="0" xr:uid="{C32B27C0-885B-4D5A-ADE4-D60F1DC90748}">
      <text>
        <r>
          <rPr>
            <sz val="9"/>
            <color indexed="81"/>
            <rFont val="Tahoma"/>
            <family val="2"/>
          </rPr>
          <t>Footnote 14</t>
        </r>
      </text>
    </comment>
    <comment ref="H10" authorId="0" shapeId="0" xr:uid="{700D56FD-FEA2-46A4-B5D1-F2ECD3F7ADE1}">
      <text>
        <r>
          <rPr>
            <sz val="9"/>
            <color indexed="81"/>
            <rFont val="Tahoma"/>
            <family val="2"/>
          </rPr>
          <t>Footnote 15</t>
        </r>
      </text>
    </comment>
    <comment ref="H11" authorId="2" shapeId="0" xr:uid="{28500B3B-0E85-42E6-9111-DDE7BC3578C1}">
      <text>
        <r>
          <rPr>
            <sz val="9"/>
            <color indexed="81"/>
            <rFont val="Tahoma"/>
            <family val="2"/>
          </rPr>
          <t>Footnote 15</t>
        </r>
      </text>
    </comment>
    <comment ref="C12" authorId="2" shapeId="0" xr:uid="{88DD05D4-E604-48A0-B49B-4E8BD8DE5A1A}">
      <text>
        <r>
          <rPr>
            <sz val="9"/>
            <color indexed="81"/>
            <rFont val="Tahoma"/>
            <family val="2"/>
          </rPr>
          <t>Footnote 16</t>
        </r>
      </text>
    </comment>
    <comment ref="D12" authorId="2" shapeId="0" xr:uid="{C84A1327-C120-45BD-9FA9-C699B812C878}">
      <text>
        <r>
          <rPr>
            <sz val="9"/>
            <color indexed="81"/>
            <rFont val="Tahoma"/>
            <family val="2"/>
          </rPr>
          <t>Footnote 17</t>
        </r>
      </text>
    </comment>
    <comment ref="G12" authorId="2" shapeId="0" xr:uid="{1062AF5A-A1FE-4E0C-98E9-9D914A00466B}">
      <text>
        <r>
          <rPr>
            <sz val="9"/>
            <color indexed="81"/>
            <rFont val="Tahoma"/>
            <family val="2"/>
          </rPr>
          <t>Footnote 18</t>
        </r>
      </text>
    </comment>
    <comment ref="C13" authorId="2" shapeId="0" xr:uid="{FB3950D5-55F4-4212-9099-7448A2085F4B}">
      <text>
        <r>
          <rPr>
            <sz val="9"/>
            <color indexed="81"/>
            <rFont val="Tahoma"/>
            <family val="2"/>
          </rPr>
          <t>Footnote 20</t>
        </r>
      </text>
    </comment>
    <comment ref="D13" authorId="1" shapeId="0" xr:uid="{57C8C0AA-8F09-4180-955A-EF70D9C27FAC}">
      <text>
        <r>
          <rPr>
            <sz val="9"/>
            <color indexed="81"/>
            <rFont val="Tahoma"/>
            <family val="2"/>
          </rPr>
          <t>Footnote 21</t>
        </r>
      </text>
    </comment>
    <comment ref="E13" authorId="2" shapeId="0" xr:uid="{6F0FBA4C-C71E-4B0C-BB11-E1D0C304F3C5}">
      <text>
        <r>
          <rPr>
            <sz val="9"/>
            <color indexed="81"/>
            <rFont val="Tahoma"/>
            <family val="2"/>
          </rPr>
          <t>Footnote 22</t>
        </r>
      </text>
    </comment>
    <comment ref="F13" authorId="2" shapeId="0" xr:uid="{4EE03215-BC50-4435-8235-CA6626327AC9}">
      <text>
        <r>
          <rPr>
            <sz val="9"/>
            <color indexed="81"/>
            <rFont val="Tahoma"/>
            <family val="2"/>
          </rPr>
          <t>Footnote 23</t>
        </r>
      </text>
    </comment>
    <comment ref="G13" authorId="0" shapeId="0" xr:uid="{B1F7BC96-14E1-45CB-B10F-E11B0302ECC4}">
      <text>
        <r>
          <rPr>
            <sz val="9"/>
            <color indexed="81"/>
            <rFont val="Tahoma"/>
            <family val="2"/>
          </rPr>
          <t>Footnote 24</t>
        </r>
      </text>
    </comment>
    <comment ref="H13" authorId="2" shapeId="0" xr:uid="{AFD986B1-A8DA-4B93-89E7-0D669D2F0306}">
      <text>
        <r>
          <rPr>
            <sz val="9"/>
            <color indexed="81"/>
            <rFont val="Tahoma"/>
            <family val="2"/>
          </rPr>
          <t>Footnote 25</t>
        </r>
      </text>
    </comment>
    <comment ref="F15" authorId="1" shapeId="0" xr:uid="{B183E3C1-C8E6-47AE-B9BE-DB0A2BB2094C}">
      <text>
        <r>
          <rPr>
            <sz val="9"/>
            <color indexed="81"/>
            <rFont val="Tahoma"/>
            <family val="2"/>
          </rPr>
          <t>Footnote 5</t>
        </r>
      </text>
    </comment>
    <comment ref="E16" authorId="1" shapeId="0" xr:uid="{F76D6D95-7119-4E9D-B71B-02C3942571AA}">
      <text>
        <r>
          <rPr>
            <sz val="9"/>
            <color indexed="81"/>
            <rFont val="Tahoma"/>
            <family val="2"/>
          </rPr>
          <t>Footnote 27</t>
        </r>
      </text>
    </comment>
    <comment ref="F16" authorId="1" shapeId="0" xr:uid="{1F73DE97-9E8F-4D29-BA12-0C3D0DC0AFB6}">
      <text>
        <r>
          <rPr>
            <sz val="9"/>
            <color indexed="81"/>
            <rFont val="Tahoma"/>
            <family val="2"/>
          </rPr>
          <t>Footnote 28</t>
        </r>
      </text>
    </comment>
    <comment ref="C18" authorId="1" shapeId="0" xr:uid="{B8CF29B4-0930-4AD0-897B-CBBE8E3148CC}">
      <text>
        <r>
          <rPr>
            <sz val="9"/>
            <color indexed="81"/>
            <rFont val="Tahoma"/>
            <family val="2"/>
          </rPr>
          <t>Footnote 29</t>
        </r>
      </text>
    </comment>
    <comment ref="G18" authorId="2" shapeId="0" xr:uid="{2AA32044-857C-439D-B036-9E88BF1CCDAF}">
      <text>
        <r>
          <rPr>
            <sz val="9"/>
            <color indexed="81"/>
            <rFont val="Tahoma"/>
            <family val="2"/>
          </rPr>
          <t>Footnote 30</t>
        </r>
      </text>
    </comment>
  </commentList>
</comments>
</file>

<file path=xl/sharedStrings.xml><?xml version="1.0" encoding="utf-8"?>
<sst xmlns="http://schemas.openxmlformats.org/spreadsheetml/2006/main" count="189" uniqueCount="167">
  <si>
    <t>PGMs</t>
  </si>
  <si>
    <t>Nickel</t>
  </si>
  <si>
    <t>Total</t>
  </si>
  <si>
    <t>n/a</t>
  </si>
  <si>
    <t>Realised FOB Price</t>
  </si>
  <si>
    <t>FOB/C1 unit cost</t>
  </si>
  <si>
    <t>FOB Margin per unit</t>
  </si>
  <si>
    <t>Own mined volumes</t>
  </si>
  <si>
    <t>PGMs basket</t>
  </si>
  <si>
    <t>Volume</t>
  </si>
  <si>
    <t>Platinum</t>
  </si>
  <si>
    <t>Palladium</t>
  </si>
  <si>
    <t>Rhodium</t>
  </si>
  <si>
    <t>PGMs basket price</t>
  </si>
  <si>
    <t>Royalties per unit</t>
  </si>
  <si>
    <t>HCC</t>
  </si>
  <si>
    <t>PCI</t>
  </si>
  <si>
    <t>Attributable share</t>
  </si>
  <si>
    <t>~85%</t>
  </si>
  <si>
    <t>~79%</t>
  </si>
  <si>
    <t>Kumba</t>
  </si>
  <si>
    <t>Minas-Rio</t>
  </si>
  <si>
    <t>Market price</t>
  </si>
  <si>
    <t>Freight</t>
  </si>
  <si>
    <t>Realised FOB price</t>
  </si>
  <si>
    <t>Realised price</t>
  </si>
  <si>
    <t>Iridium, ruthenium &amp; gold</t>
  </si>
  <si>
    <t>Nickel, copper, chrome &amp; other metals.</t>
  </si>
  <si>
    <t>Realised price adjusted to include Jellinbah. Unit cost is for managed operations only.</t>
  </si>
  <si>
    <t>Principally processing &amp; trading of product purchased from third parties.</t>
  </si>
  <si>
    <t>Sales volume (mined share)</t>
  </si>
  <si>
    <t>Average benchmark price</t>
  </si>
  <si>
    <t>Freight/moisture/provisional pricing per unit</t>
  </si>
  <si>
    <t>De Beers
(Diamonds)</t>
  </si>
  <si>
    <t>Mining EBITDA</t>
  </si>
  <si>
    <t>Total EBITDA</t>
  </si>
  <si>
    <t xml:space="preserve">Revenue </t>
  </si>
  <si>
    <t>Units</t>
  </si>
  <si>
    <t>2024F</t>
  </si>
  <si>
    <t>Mct</t>
  </si>
  <si>
    <t>30-33</t>
  </si>
  <si>
    <t>kt</t>
  </si>
  <si>
    <t>Moz</t>
  </si>
  <si>
    <t>Mt</t>
  </si>
  <si>
    <t>Production outlook</t>
  </si>
  <si>
    <t>US$/ct</t>
  </si>
  <si>
    <t>C1 Usc/lb</t>
  </si>
  <si>
    <t>US$/PGM oz</t>
  </si>
  <si>
    <t>FOB US$/t</t>
  </si>
  <si>
    <t>US$/t</t>
  </si>
  <si>
    <t>Steelmaking Coal</t>
  </si>
  <si>
    <t>ZAR:USD</t>
  </si>
  <si>
    <t>AUD:USD</t>
  </si>
  <si>
    <t>~1.5</t>
  </si>
  <si>
    <t>BRL:USD</t>
  </si>
  <si>
    <t>CLP:USD</t>
  </si>
  <si>
    <t>PEN:USD</t>
  </si>
  <si>
    <t>Product premium/(discount) per unit</t>
  </si>
  <si>
    <t>Unit costs outlook</t>
  </si>
  <si>
    <t>Includes market development &amp; strategic projects, exploration &amp; evaluation costs, restoration &amp; rehabilitation costs and other corporate costs.</t>
  </si>
  <si>
    <t>Royalties for Nickel, in Brazil, are based on production costs incurred.</t>
  </si>
  <si>
    <t>Iron Ore realised price</t>
  </si>
  <si>
    <t>Steelmaking Coal blended price</t>
  </si>
  <si>
    <r>
      <t>Iron Ore</t>
    </r>
    <r>
      <rPr>
        <vertAlign val="superscript"/>
        <sz val="9"/>
        <color rgb="FF031795"/>
        <rFont val="Arial"/>
        <family val="2"/>
      </rPr>
      <t>2</t>
    </r>
  </si>
  <si>
    <r>
      <t>Copper</t>
    </r>
    <r>
      <rPr>
        <vertAlign val="superscript"/>
        <sz val="9"/>
        <color rgb="FF031795"/>
        <rFont val="Arial"/>
        <family val="2"/>
      </rPr>
      <t>1</t>
    </r>
  </si>
  <si>
    <r>
      <t>Material processing &amp; trading</t>
    </r>
    <r>
      <rPr>
        <vertAlign val="superscript"/>
        <sz val="10"/>
        <color rgb="FF031795"/>
        <rFont val="Arial"/>
        <family val="2"/>
      </rPr>
      <t>26</t>
    </r>
  </si>
  <si>
    <r>
      <t>Lump premium</t>
    </r>
    <r>
      <rPr>
        <vertAlign val="superscript"/>
        <sz val="9"/>
        <color rgb="FF031795"/>
        <rFont val="Arial"/>
        <family val="2"/>
      </rPr>
      <t>9</t>
    </r>
  </si>
  <si>
    <r>
      <t>Fe premium</t>
    </r>
    <r>
      <rPr>
        <vertAlign val="superscript"/>
        <sz val="9"/>
        <color rgb="FF031795"/>
        <rFont val="Arial"/>
        <family val="2"/>
      </rPr>
      <t>9</t>
    </r>
  </si>
  <si>
    <r>
      <t>Other</t>
    </r>
    <r>
      <rPr>
        <vertAlign val="superscript"/>
        <sz val="9"/>
        <color rgb="FF031795"/>
        <rFont val="Arial"/>
        <family val="2"/>
      </rPr>
      <t>9</t>
    </r>
  </si>
  <si>
    <r>
      <t>Weighted average steelmaking coal</t>
    </r>
    <r>
      <rPr>
        <vertAlign val="superscript"/>
        <sz val="9"/>
        <color rgb="FF031795"/>
        <rFont val="Arial"/>
        <family val="2"/>
      </rPr>
      <t>8</t>
    </r>
  </si>
  <si>
    <t xml:space="preserve">Proportionate share of sales volumes (19.2% Botswana, 50% Namibia): </t>
  </si>
  <si>
    <t>Excludes thermal coal by-product sales.</t>
  </si>
  <si>
    <t>Moisture adjustment converts dry benchmark to wet product. Kumba: ~1.6%; Minas-Rio ~9%.</t>
  </si>
  <si>
    <r>
      <t>Iron Ore</t>
    </r>
    <r>
      <rPr>
        <vertAlign val="superscript"/>
        <sz val="10"/>
        <color rgb="FF031795"/>
        <rFont val="Arial"/>
        <family val="2"/>
      </rPr>
      <t>6</t>
    </r>
  </si>
  <si>
    <r>
      <t>Steelmaking Coal</t>
    </r>
    <r>
      <rPr>
        <vertAlign val="superscript"/>
        <sz val="10"/>
        <color rgb="FF031795"/>
        <rFont val="Arial"/>
        <family val="2"/>
      </rPr>
      <t>7</t>
    </r>
  </si>
  <si>
    <r>
      <t>Iron Ore</t>
    </r>
    <r>
      <rPr>
        <vertAlign val="superscript"/>
        <sz val="10"/>
        <color rgb="FF031795"/>
        <rFont val="Arial"/>
        <family val="2"/>
      </rPr>
      <t>12</t>
    </r>
  </si>
  <si>
    <r>
      <t>Steelmaking Coal</t>
    </r>
    <r>
      <rPr>
        <vertAlign val="superscript"/>
        <sz val="10"/>
        <color rgb="FF031795"/>
        <rFont val="Arial"/>
        <family val="2"/>
      </rPr>
      <t>13</t>
    </r>
  </si>
  <si>
    <t>2025F</t>
  </si>
  <si>
    <t>29-32</t>
  </si>
  <si>
    <t>32-35</t>
  </si>
  <si>
    <t>3.3-3.7</t>
  </si>
  <si>
    <t>57-61</t>
  </si>
  <si>
    <t xml:space="preserve">Unit costs exclude royalties, depreciation and include direct support costs only. </t>
  </si>
  <si>
    <t>Unit cost is per own mined 5E + gold PGMs metal in concentrate ounce.</t>
  </si>
  <si>
    <r>
      <t>Other</t>
    </r>
    <r>
      <rPr>
        <vertAlign val="superscript"/>
        <sz val="9"/>
        <color rgb="FF031795"/>
        <rFont val="Arial"/>
        <family val="2"/>
      </rPr>
      <t>3</t>
    </r>
  </si>
  <si>
    <r>
      <t>Other costs per unit</t>
    </r>
    <r>
      <rPr>
        <vertAlign val="superscript"/>
        <sz val="10"/>
        <color rgb="FF031795"/>
        <rFont val="Arial"/>
        <family val="2"/>
      </rPr>
      <t>19</t>
    </r>
  </si>
  <si>
    <t xml:space="preserve">LME price, c/lb converted to $/tonne (2,204.62 lbs/tonne). </t>
  </si>
  <si>
    <t>Weighted average of HCC/PCI prices, FOB Aus. See Steelmaking Coal blended price table in previous tab cell B47.</t>
  </si>
  <si>
    <t>Provisional pricing &amp; timing differences on sales.</t>
  </si>
  <si>
    <t>Freight and moisture. See Iron Ore realised price table in previous tab cell B34.</t>
  </si>
  <si>
    <t>Royalties for Copper Chile and Peru are recorded in the income tax expense line, after EBITDA. From 2024, the new Chile mining royalty on sales will impact EBITDA.</t>
  </si>
  <si>
    <t>Reflects the benefit of the margin achieved on the sales of thermal coal by-product and a favourable contribution from non-managed operations.</t>
  </si>
  <si>
    <t>Kumba: Platts 62% Fe CFR China; Minas-Rio: MB 65% Fe concentrate CFR.</t>
  </si>
  <si>
    <r>
      <t>Copper</t>
    </r>
    <r>
      <rPr>
        <vertAlign val="superscript"/>
        <sz val="10"/>
        <color rgb="FF031795"/>
        <rFont val="Arial"/>
        <family val="2"/>
      </rPr>
      <t>1</t>
    </r>
  </si>
  <si>
    <r>
      <t>Nickel</t>
    </r>
    <r>
      <rPr>
        <vertAlign val="superscript"/>
        <sz val="10"/>
        <color rgb="FF031795"/>
        <rFont val="Arial"/>
        <family val="2"/>
      </rPr>
      <t>2</t>
    </r>
  </si>
  <si>
    <r>
      <t>Platinum Group Metals - M&amp;C</t>
    </r>
    <r>
      <rPr>
        <vertAlign val="superscript"/>
        <sz val="10"/>
        <color rgb="FF031795"/>
        <rFont val="Arial"/>
        <family val="2"/>
      </rPr>
      <t>3</t>
    </r>
  </si>
  <si>
    <r>
      <t>Platinum Group Metals - Refined</t>
    </r>
    <r>
      <rPr>
        <vertAlign val="superscript"/>
        <sz val="10"/>
        <color rgb="FF031795"/>
        <rFont val="Arial"/>
        <family val="2"/>
      </rPr>
      <t>4</t>
    </r>
  </si>
  <si>
    <r>
      <t>Diamonds</t>
    </r>
    <r>
      <rPr>
        <vertAlign val="superscript"/>
        <sz val="10"/>
        <color rgb="FF031795"/>
        <rFont val="Arial"/>
        <family val="2"/>
      </rPr>
      <t>5</t>
    </r>
  </si>
  <si>
    <t>~3.7</t>
  </si>
  <si>
    <r>
      <t>Copper</t>
    </r>
    <r>
      <rPr>
        <vertAlign val="superscript"/>
        <sz val="10"/>
        <color rgb="FF031795"/>
        <rFont val="Arial"/>
        <family val="2"/>
      </rPr>
      <t>9</t>
    </r>
  </si>
  <si>
    <r>
      <t>Platinum Group Metals</t>
    </r>
    <r>
      <rPr>
        <vertAlign val="superscript"/>
        <sz val="10"/>
        <color rgb="FF031795"/>
        <rFont val="Arial"/>
        <family val="2"/>
      </rPr>
      <t>10</t>
    </r>
  </si>
  <si>
    <r>
      <t>Diamonds</t>
    </r>
    <r>
      <rPr>
        <vertAlign val="superscript"/>
        <sz val="10"/>
        <color rgb="FF031795"/>
        <rFont val="Arial"/>
        <family val="2"/>
      </rPr>
      <t>11</t>
    </r>
  </si>
  <si>
    <r>
      <t>PGMs volume</t>
    </r>
    <r>
      <rPr>
        <vertAlign val="superscript"/>
        <sz val="9"/>
        <color rgb="FF031795"/>
        <rFont val="Arial"/>
        <family val="2"/>
      </rPr>
      <t>4</t>
    </r>
  </si>
  <si>
    <r>
      <t>Basket price (per PGM oz)</t>
    </r>
    <r>
      <rPr>
        <vertAlign val="superscript"/>
        <sz val="9"/>
        <color rgb="FF031795"/>
        <rFont val="Arial"/>
        <family val="2"/>
      </rPr>
      <t>13</t>
    </r>
  </si>
  <si>
    <t>2023 Simplified earnings by Business</t>
  </si>
  <si>
    <t>~77%</t>
  </si>
  <si>
    <t>~72%</t>
  </si>
  <si>
    <t>Total of Chile and Peru. Prices and costs are weighted average of Chile and Peru volumes.</t>
  </si>
  <si>
    <t>Wet basis. Total of Kumba and Minas-Rio. Prices and costs are the weighted average of Kumba and Minas-Rio volumes.</t>
  </si>
  <si>
    <t>Manganese ($231m), Crop Nutrients ($(60)m), Exploration ($(107)m), corporate activities and unallocated costs ($(86)m).</t>
  </si>
  <si>
    <t xml:space="preserve">Own mined sales volumes including proportionate share of joint operation volumes. PGM ounces are reported on a 5E + gold basis. </t>
  </si>
  <si>
    <t>Sales volumes ~77% HCC, averaging 91% realisation of quoted low vol HCC price.</t>
  </si>
  <si>
    <t xml:space="preserve">Kumba: 63.7% Fe content, ~66% of volume attracting lump premium; Minas-Rio: ~67% Fe content, pellet feed. Includes ‘other’ of product premium and provisional pricing. See Iron Ore realised price table in previous tab cell B34.  </t>
  </si>
  <si>
    <t>Price for basket of own mined product per 5E + gold PGM ounce. See PGMs basket price table in previous tab cell B20.</t>
  </si>
  <si>
    <t>The realised price for proportionate share (19.2% Debswana, 50% Namibia) excluding the negative 3% trading margin achieved.</t>
  </si>
  <si>
    <t>Higher than previous period as 2022 benefitted from a one-off credit.</t>
  </si>
  <si>
    <t>Higher than previous period primarily due to a decrease in metal inventories.</t>
  </si>
  <si>
    <t>Higher than previous period largely due to lower equity sales volumes and lower earnings from Element Six, brands and consumer markets.</t>
  </si>
  <si>
    <t>Weighted average based on EBITDA. Kumba: ~53%; Minas-Rio: 100%.</t>
  </si>
  <si>
    <r>
      <t xml:space="preserve">©Anglo American Services (UK) Ltd 2024.                            </t>
    </r>
    <r>
      <rPr>
        <vertAlign val="superscript"/>
        <sz val="10"/>
        <color rgb="FF031795"/>
        <rFont val="Arial"/>
        <family val="2"/>
      </rPr>
      <t>TM</t>
    </r>
    <r>
      <rPr>
        <sz val="10"/>
        <color rgb="FF031795"/>
        <rFont val="Arial"/>
        <family val="2"/>
      </rPr>
      <t xml:space="preserve"> and       </t>
    </r>
    <r>
      <rPr>
        <vertAlign val="superscript"/>
        <sz val="10"/>
        <color rgb="FF031795"/>
        <rFont val="Arial"/>
        <family val="2"/>
      </rPr>
      <t>TM</t>
    </r>
    <r>
      <rPr>
        <sz val="10"/>
        <color rgb="FF031795"/>
        <rFont val="Arial"/>
        <family val="2"/>
      </rPr>
      <t xml:space="preserve"> are trade marks of Anglo American Services (UK) Ltd.</t>
    </r>
  </si>
  <si>
    <t>2026F</t>
  </si>
  <si>
    <r>
      <t>2024F</t>
    </r>
    <r>
      <rPr>
        <vertAlign val="superscript"/>
        <sz val="10"/>
        <color rgb="FF031795"/>
        <rFont val="Arial"/>
        <family val="2"/>
      </rPr>
      <t>8</t>
    </r>
  </si>
  <si>
    <t>Exchange rates used for 2024F costs</t>
  </si>
  <si>
    <r>
      <t>Base metals &amp; other</t>
    </r>
    <r>
      <rPr>
        <vertAlign val="superscript"/>
        <sz val="9"/>
        <color rgb="FF031795"/>
        <rFont val="Arial"/>
        <family val="2"/>
      </rPr>
      <t>31</t>
    </r>
  </si>
  <si>
    <t>730-790</t>
  </si>
  <si>
    <t>690-750</t>
  </si>
  <si>
    <t>760-820</t>
  </si>
  <si>
    <t>36-38</t>
  </si>
  <si>
    <t>35-37</t>
  </si>
  <si>
    <t>3.0-3.4</t>
  </si>
  <si>
    <t>58-62</t>
  </si>
  <si>
    <t>15-17</t>
  </si>
  <si>
    <t>17-19</t>
  </si>
  <si>
    <t>18-20</t>
  </si>
  <si>
    <t>~157</t>
  </si>
  <si>
    <t>~600</t>
  </si>
  <si>
    <t>~920</t>
  </si>
  <si>
    <t>~80</t>
  </si>
  <si>
    <t>~37</t>
  </si>
  <si>
    <t>~115</t>
  </si>
  <si>
    <t>~850</t>
  </si>
  <si>
    <t>~5.0</t>
  </si>
  <si>
    <t>~19</t>
  </si>
  <si>
    <t xml:space="preserve">Copper business only. On a contained-metal basis. Total copper is the sum of Chile and Peru. 2024 Chile: 430-460 kt; Peru 300-330 kt. 2025 Chile: 380-410 kt; Peru: 310-340 kt. 2026 Chile: 440-470 kt; Peru 320-350 kt. Chile production guidance is lower for the next three years impacted by Los Bronces due to lower grades and continued ore hardness, with the smaller and less efficient of the two processing plants being put on care &amp; maintenance in 2024, as well as the impact of a revised mine plan at El Soldado. In 2025, grades decline at all operations in Chile. In 2026, production benefits from improved grades at Collahuasi. Production guidance in Chile for 2024 and 2025 is subject to water availability. Peru production in 2024 will be weighted to the second half of the year, primarily as a result of the grades temporarily declining to between 0.6-0.7% TCu in the first half of the year as the geotechnical fault requires changes to be made to the angle of the slope in the mining pit wall. </t>
  </si>
  <si>
    <t>Nickel operations in Brazil only. The Group also produces approximately 20 kt of nickel on an annual basis from the PGM operations. Nickel production is impacted by declining grades.</t>
  </si>
  <si>
    <t>5E + gold PGMs produced metal in concentrate (M&amp;C) ounces. Includes own mined production and purchased concentrate volumes (please see split on page 35 of FY23 press release). The average metal in concentrate split by metal is Platinum: c.45%; Palladium: c.35% and Other: c.20%. Metal in concentrate production from own mined remains broadly at 2023 levels (excluding Kroondal), but POC volumes will be lower as POC agreements reach their contractual conclusion. Kroondal is expected to move from 100% third-party POC to a toll arrangement (4E metals) at the end of H1 2024. In 2025, the Siyanda POC agreement will transition to a tolling arrangement (4E metals). At the end of 2026, the Sibanye-Stillwater toll agreement concludes (impacting POC due to the minor metal volumes retained). Production remains subject to the impact of Eskom load-curtailment.</t>
  </si>
  <si>
    <t>5E + gold produced refined ounces. Includes own mined production and purchased concentrate volumes. Refined production in 2024 is expected to be lower in the first quarter than the rest of the year, due to the annual stock count and planned processing maintenance. Production remains subject to the impact of Eskom load-curtailment.</t>
  </si>
  <si>
    <t xml:space="preserve">Production is on a 100% basis except for the Gahcho Kué joint operation, which is on an attributable 51% basis. De Beers will assess options to reduce production in response to prevailing market conditions. Venetia continues to transition to underground operations, it is expected to ramp-up to steady-state levels of c.4Mctpa production over the next few years. 2026 production benefits from an expansion at Gahcho Kué. </t>
  </si>
  <si>
    <t>Production excludes thermal coal by-product and reflects the challenging operating environment of the longwalls due to the gas, depth and strata as well as the operating protocols. In 2024, the next longwall moves scheduled at Moranbah and Grosvenor are both in the third quarter, and a walk-on/walk-off longwall move is scheduled at Aquila during the second quarter with the impact on production expected to be minimal.</t>
  </si>
  <si>
    <t>De Beers unit cost is based on De Beers’ share of production. Near-term unit cost will be impacted by a low carat profile from Venetia as the underground ramps up and is subsequently expected to reach a steady-state of c.$75/ct from 2026.</t>
  </si>
  <si>
    <t xml:space="preserve">Total iron ore is the sum of Kumba and Minas-Rio on a wet basis. Kumba product is shipped with ~1.6% moisture and Minas-Rio product is shipped with ~9% moisture. 22024 Kumba: 35–37 Mt; Minas-Rio: 23-25 Mt. 2025 Kumba: 35-37 Mt; Minas-Rio: 22-24 Mt (impacted by pipeline inspection). 2026 Kumba: 35-37 Mt; Minas-Rio: 23-25 Mt. Kumba production is subject to the third-party rail and port availability and performance. The UHDMS plant remains under review and is not captured in guidance. </t>
  </si>
  <si>
    <t>Wet basis. Total iron ore unit cost is the weighted average of Kumba and Minas-Rio based on the mid-point of production guidance. Kumba 2024 unit cost is c.$38/tonne. Minas-Rio 2024 unit cost is c.$35/tonne.</t>
  </si>
  <si>
    <t>Steelmaking Coal FOB/tonne unit cost comprises managed operations and excludes royalties.</t>
  </si>
  <si>
    <r>
      <rPr>
        <b/>
        <sz val="9"/>
        <color rgb="FF031795"/>
        <rFont val="Arial"/>
        <family val="2"/>
      </rPr>
      <t>Disclaimer:</t>
    </r>
    <r>
      <rPr>
        <sz val="9"/>
        <color rgb="FF031795"/>
        <rFont val="Arial"/>
        <family val="2"/>
      </rPr>
      <t xml:space="preserve"> This document has been prepared by Anglo American plc (“Anglo American”) and comprises the written materials/slides for a presentation concerning Anglo American. By attending this presentation and/or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howsoever arising from any use of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commodity market prices, unanticipated downturns in business relationships with customers or their purchases from Anglo American, mineral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or competing technology, challenges in realising resource estimates or discovering new economic mineralisation, the impact of foreign currency exchange rates on market prices and operating costs, the availability of sufficient credit, liquidity and counterparty risks, the effects of inflation, terrorism, war, conflict, political or civil unrest, uncertainty, tensions and disputes and economic and financial conditions around the world, evolving societal and stakeholder requirements and expectations, shortages of skilled employees, unexpected difficulties relating to acquisitions or divestitures, competitive pressures and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included in this document is sourced from third party sources (including, but not limited to, externally conducted studies and trials).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 xml:space="preserve">Group terminology
</t>
    </r>
    <r>
      <rPr>
        <sz val="9"/>
        <color rgb="FF031795"/>
        <rFont val="Arial"/>
        <family val="2"/>
      </rPr>
      <t xml:space="preserve">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 xml:space="preserve">
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business units.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</si>
  <si>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t xml:space="preserve">Weighted average. Chile: 54c/lb; Peru: 34c/lb. Chile is lower than previous period due a smaller rehabilitation provision adjustment and favourable FX movements, which offset the impact of lower sales volumes. Peru is lower than previous period as the operation was ramping up in 2022. </t>
  </si>
  <si>
    <t>Reflecting a reduction in the trading margin and the negative impact of inventory adjustments due to lower rough diamond prices.</t>
  </si>
  <si>
    <t>Total Iron Ore</t>
  </si>
  <si>
    <t>Weighted average. Kumba: $4/t; Minas-Rio: $4/t.</t>
  </si>
  <si>
    <t>Weighted average. Kumba: $7/t; Minas-Rio: $7/t.</t>
  </si>
  <si>
    <t>Reflecting a reduction in purchase of concentrate (POC) margins and the negative impact of POC inventory adjustments due to lower PGM prices.</t>
  </si>
  <si>
    <t>$m (unless stated)</t>
  </si>
  <si>
    <t xml:space="preserve">The total copper unit cost is the weighted average of Chile and Peru based on the mid-point of production guidance. Chile 2024 unit cost is c.190 c/lb. Peru 2024 unit cost is c.110 c/lb. </t>
  </si>
  <si>
    <t>Weighted average based on EBITDA. Chile: ~97%; Peru: 60%. Chile’s attributable share of EBITDA is impacted by lower earnings from Los Bronces and El Soldado relative to Collahuasi in 2023.</t>
  </si>
  <si>
    <t>Total revenue</t>
  </si>
  <si>
    <r>
      <t>Market price</t>
    </r>
    <r>
      <rPr>
        <vertAlign val="superscript"/>
        <sz val="9"/>
        <color rgb="FF031795"/>
        <rFont val="Arial"/>
        <family val="2"/>
      </rPr>
      <t>32</t>
    </r>
  </si>
  <si>
    <r>
      <t>Moisture content</t>
    </r>
    <r>
      <rPr>
        <vertAlign val="superscript"/>
        <sz val="9"/>
        <color rgb="FF031795"/>
        <rFont val="Arial"/>
        <family val="2"/>
      </rPr>
      <t>33</t>
    </r>
  </si>
  <si>
    <t>which are the volumes used to calculate mining EBITDA.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</si>
</sst>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quot;m&quot;;\(#,##0\);\-"/>
    <numFmt numFmtId="177" formatCode="0.0&quot;Mct&quot;"/>
    <numFmt numFmtId="178" formatCode="\$#,##0.0&quot;/t&quot;;\(#,##0.0\);\-"/>
  </numFmts>
  <fonts count="25" x14ac:knownFonts="1">
    <font>
      <sz val="11"/>
      <color theme="1"/>
      <name val="Calibri"/>
      <family val="2"/>
      <scheme val="minor"/>
    </font>
    <font>
      <sz val="11"/>
      <color theme="1"/>
      <name val="Calibri"/>
      <family val="2"/>
      <scheme val="minor"/>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sz val="9"/>
      <color rgb="FF031795"/>
      <name val="Calibri"/>
      <family val="2"/>
      <scheme val="minor"/>
    </font>
    <font>
      <b/>
      <sz val="14"/>
      <color rgb="FF031795"/>
      <name val="Arial"/>
      <family val="2"/>
    </font>
    <font>
      <b/>
      <sz val="18"/>
      <color rgb="FF031795"/>
      <name val="Arial"/>
      <family val="2"/>
    </font>
    <font>
      <sz val="11"/>
      <color rgb="FFFF000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
      <patternFill patternType="solid">
        <fgColor rgb="FF031795"/>
        <bgColor indexed="64"/>
      </patternFill>
    </fill>
  </fills>
  <borders count="32">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107">
    <xf numFmtId="0" fontId="0" fillId="0" borderId="0" xfId="0"/>
    <xf numFmtId="0" fontId="0" fillId="2" borderId="0" xfId="0" applyFill="1"/>
    <xf numFmtId="0" fontId="2" fillId="2" borderId="0" xfId="0" applyFont="1" applyFill="1"/>
    <xf numFmtId="0" fontId="4" fillId="2" borderId="0" xfId="0" applyFont="1" applyFill="1"/>
    <xf numFmtId="9" fontId="4" fillId="2" borderId="0" xfId="2" applyFont="1" applyFill="1"/>
    <xf numFmtId="0" fontId="5" fillId="0" borderId="22" xfId="0" applyFont="1" applyBorder="1" applyAlignment="1">
      <alignment wrapText="1"/>
    </xf>
    <xf numFmtId="0" fontId="8" fillId="2" borderId="0" xfId="0" applyFont="1" applyFill="1"/>
    <xf numFmtId="0" fontId="8" fillId="2" borderId="0" xfId="0" applyFont="1" applyFill="1" applyAlignment="1">
      <alignment horizontal="center"/>
    </xf>
    <xf numFmtId="0" fontId="4" fillId="2" borderId="20" xfId="0" applyFont="1" applyFill="1" applyBorder="1" applyAlignment="1">
      <alignment horizontal="left" vertical="center" wrapText="1" readingOrder="1"/>
    </xf>
    <xf numFmtId="0" fontId="15" fillId="3" borderId="0" xfId="0" applyFont="1" applyFill="1" applyAlignment="1">
      <alignment horizontal="left" vertical="center" wrapText="1" readingOrder="1"/>
    </xf>
    <xf numFmtId="164" fontId="4" fillId="2" borderId="0" xfId="1" applyNumberFormat="1" applyFont="1" applyFill="1" applyAlignment="1">
      <alignment horizontal="right" vertical="center" wrapText="1" readingOrder="1"/>
    </xf>
    <xf numFmtId="0" fontId="4" fillId="2" borderId="0" xfId="0" applyFont="1" applyFill="1" applyAlignment="1">
      <alignment horizontal="right" vertical="center" wrapText="1" readingOrder="1"/>
    </xf>
    <xf numFmtId="0" fontId="4" fillId="2" borderId="0" xfId="0" applyFont="1" applyFill="1" applyAlignment="1">
      <alignment horizontal="left" vertical="center" readingOrder="1"/>
    </xf>
    <xf numFmtId="0" fontId="19" fillId="2" borderId="22" xfId="0" applyFont="1" applyFill="1" applyBorder="1" applyAlignment="1">
      <alignment horizontal="center" vertical="center" wrapText="1" readingOrder="1"/>
    </xf>
    <xf numFmtId="0" fontId="19" fillId="0" borderId="23" xfId="0" applyFont="1" applyBorder="1" applyAlignment="1">
      <alignment horizontal="left" vertical="center" wrapText="1" readingOrder="1"/>
    </xf>
    <xf numFmtId="0" fontId="10" fillId="0" borderId="23" xfId="0" applyFont="1" applyBorder="1" applyAlignment="1">
      <alignment horizontal="center" vertical="center" wrapText="1" readingOrder="1"/>
    </xf>
    <xf numFmtId="0" fontId="10" fillId="2" borderId="23" xfId="0" applyFont="1" applyFill="1" applyBorder="1" applyAlignment="1">
      <alignment horizontal="center" vertical="center" wrapText="1" readingOrder="1"/>
    </xf>
    <xf numFmtId="0" fontId="17"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vertical="center"/>
    </xf>
    <xf numFmtId="0" fontId="7" fillId="3" borderId="0" xfId="0" applyFont="1" applyFill="1" applyAlignment="1">
      <alignment horizontal="right" wrapText="1" readingOrder="1"/>
    </xf>
    <xf numFmtId="0" fontId="20" fillId="2" borderId="0" xfId="0" applyFont="1" applyFill="1"/>
    <xf numFmtId="0" fontId="4" fillId="2" borderId="0" xfId="0" applyFont="1" applyFill="1" applyAlignment="1">
      <alignment horizontal="left" vertical="center" wrapText="1" readingOrder="1"/>
    </xf>
    <xf numFmtId="166" fontId="7" fillId="2" borderId="19" xfId="0" applyNumberFormat="1" applyFont="1" applyFill="1" applyBorder="1" applyAlignment="1">
      <alignment horizontal="right" vertical="center"/>
    </xf>
    <xf numFmtId="0" fontId="19" fillId="3" borderId="0" xfId="0" applyFont="1" applyFill="1" applyAlignment="1">
      <alignment horizontal="left" vertical="center" wrapText="1" readingOrder="1"/>
    </xf>
    <xf numFmtId="0" fontId="7" fillId="2" borderId="0" xfId="0" applyFont="1" applyFill="1"/>
    <xf numFmtId="166" fontId="8" fillId="2" borderId="0" xfId="0" applyNumberFormat="1" applyFont="1" applyFill="1"/>
    <xf numFmtId="178" fontId="23" fillId="2" borderId="0" xfId="0" applyNumberFormat="1" applyFont="1" applyFill="1"/>
    <xf numFmtId="0" fontId="8" fillId="0" borderId="0" xfId="0" applyFont="1"/>
    <xf numFmtId="0" fontId="7" fillId="0" borderId="19" xfId="0" applyFont="1" applyBorder="1" applyAlignment="1">
      <alignment horizontal="left" vertical="center" wrapText="1" readingOrder="1"/>
    </xf>
    <xf numFmtId="0" fontId="4" fillId="0" borderId="0" xfId="0" applyFont="1" applyAlignment="1">
      <alignment horizontal="left" vertical="center" wrapText="1" readingOrder="1"/>
    </xf>
    <xf numFmtId="0" fontId="4" fillId="0" borderId="21" xfId="0" applyFont="1" applyBorder="1" applyAlignment="1">
      <alignment horizontal="left" vertical="center" wrapText="1" readingOrder="1"/>
    </xf>
    <xf numFmtId="0" fontId="4" fillId="0" borderId="0" xfId="0" applyFont="1" applyAlignment="1">
      <alignment vertical="center"/>
    </xf>
    <xf numFmtId="0" fontId="10" fillId="2" borderId="0" xfId="0" applyFont="1" applyFill="1" applyAlignment="1">
      <alignment horizontal="left" vertical="center" wrapText="1" readingOrder="1"/>
    </xf>
    <xf numFmtId="0" fontId="19" fillId="2" borderId="19" xfId="0" applyFont="1" applyFill="1" applyBorder="1" applyAlignment="1">
      <alignment horizontal="left" vertical="center" wrapText="1" readingOrder="1"/>
    </xf>
    <xf numFmtId="0" fontId="13" fillId="2" borderId="0" xfId="0" applyFont="1" applyFill="1" applyAlignment="1">
      <alignment horizontal="left" vertical="center" wrapText="1" readingOrder="1"/>
    </xf>
    <xf numFmtId="166" fontId="4" fillId="0" borderId="0" xfId="0" applyNumberFormat="1" applyFont="1" applyAlignment="1">
      <alignment horizontal="right" vertical="center"/>
    </xf>
    <xf numFmtId="173" fontId="4" fillId="0" borderId="0" xfId="0" applyNumberFormat="1" applyFont="1" applyAlignment="1">
      <alignment horizontal="right" vertical="center"/>
    </xf>
    <xf numFmtId="166" fontId="7" fillId="0" borderId="19" xfId="0" applyNumberFormat="1" applyFont="1" applyBorder="1" applyAlignment="1">
      <alignment horizontal="right" vertical="center"/>
    </xf>
    <xf numFmtId="174" fontId="4" fillId="0" borderId="0" xfId="0" applyNumberFormat="1" applyFont="1" applyAlignment="1">
      <alignment horizontal="right" vertical="center"/>
    </xf>
    <xf numFmtId="171" fontId="4" fillId="0" borderId="0" xfId="0" applyNumberFormat="1" applyFont="1" applyAlignment="1">
      <alignment horizontal="right" vertical="center"/>
    </xf>
    <xf numFmtId="176" fontId="4" fillId="0" borderId="0" xfId="0" applyNumberFormat="1" applyFont="1" applyAlignment="1">
      <alignment horizontal="right" vertical="center"/>
    </xf>
    <xf numFmtId="0" fontId="11" fillId="0" borderId="0" xfId="0" applyFont="1" applyAlignment="1">
      <alignment horizontal="right" vertical="center" wrapText="1"/>
    </xf>
    <xf numFmtId="0" fontId="11" fillId="0" borderId="20" xfId="0" applyFont="1" applyBorder="1" applyAlignment="1">
      <alignment horizontal="right" vertical="center" wrapText="1"/>
    </xf>
    <xf numFmtId="176" fontId="4" fillId="0" borderId="19" xfId="1" applyNumberFormat="1" applyFont="1" applyFill="1" applyBorder="1" applyAlignment="1">
      <alignment horizontal="right" vertical="center" wrapText="1" readingOrder="1"/>
    </xf>
    <xf numFmtId="0" fontId="11" fillId="0" borderId="21" xfId="0" applyFont="1" applyBorder="1" applyAlignment="1">
      <alignment horizontal="right" vertical="center" wrapText="1"/>
    </xf>
    <xf numFmtId="0" fontId="22" fillId="0" borderId="19" xfId="0" applyFont="1" applyBorder="1" applyAlignment="1">
      <alignment horizontal="right" vertical="center" wrapText="1"/>
    </xf>
    <xf numFmtId="171" fontId="7" fillId="0" borderId="19" xfId="0" applyNumberFormat="1" applyFont="1" applyBorder="1" applyAlignment="1">
      <alignment horizontal="right" vertical="center"/>
    </xf>
    <xf numFmtId="172" fontId="4" fillId="0" borderId="0" xfId="0" applyNumberFormat="1" applyFont="1" applyAlignment="1">
      <alignment horizontal="right" vertical="center"/>
    </xf>
    <xf numFmtId="172" fontId="7" fillId="0" borderId="19" xfId="0" applyNumberFormat="1" applyFont="1" applyBorder="1" applyAlignment="1">
      <alignment horizontal="right" vertical="center"/>
    </xf>
    <xf numFmtId="0" fontId="4" fillId="0" borderId="0" xfId="0" applyFont="1" applyAlignment="1">
      <alignment horizontal="left" vertical="center" readingOrder="1"/>
    </xf>
    <xf numFmtId="0" fontId="4" fillId="0" borderId="0" xfId="0" applyFont="1" applyAlignment="1">
      <alignment vertical="center" wrapText="1" readingOrder="1"/>
    </xf>
    <xf numFmtId="0" fontId="4" fillId="0" borderId="0" xfId="0" applyFont="1" applyAlignment="1">
      <alignment vertical="center" readingOrder="1"/>
    </xf>
    <xf numFmtId="0" fontId="8" fillId="0" borderId="0" xfId="0" applyFont="1" applyAlignment="1">
      <alignment horizontal="center"/>
    </xf>
    <xf numFmtId="170" fontId="4" fillId="0" borderId="0" xfId="0" applyNumberFormat="1" applyFont="1" applyAlignment="1">
      <alignment horizontal="right" vertical="center"/>
    </xf>
    <xf numFmtId="165" fontId="4" fillId="0" borderId="0" xfId="0" applyNumberFormat="1" applyFont="1" applyAlignment="1">
      <alignment horizontal="right" vertical="center"/>
    </xf>
    <xf numFmtId="165" fontId="7" fillId="0" borderId="19" xfId="0" applyNumberFormat="1" applyFont="1" applyBorder="1" applyAlignment="1">
      <alignment horizontal="right" vertical="center"/>
    </xf>
    <xf numFmtId="0" fontId="14" fillId="0" borderId="0" xfId="0" applyFont="1" applyAlignment="1">
      <alignment horizontal="right" vertical="center" wrapText="1" readingOrder="1"/>
    </xf>
    <xf numFmtId="169" fontId="4" fillId="0" borderId="0" xfId="0" applyNumberFormat="1" applyFont="1" applyAlignment="1">
      <alignment horizontal="right" vertical="center"/>
    </xf>
    <xf numFmtId="9" fontId="14" fillId="0" borderId="0" xfId="0" applyNumberFormat="1" applyFont="1" applyAlignment="1">
      <alignment horizontal="right" vertical="center" wrapText="1" readingOrder="1"/>
    </xf>
    <xf numFmtId="175" fontId="4" fillId="0" borderId="0" xfId="0" applyNumberFormat="1" applyFont="1" applyAlignment="1">
      <alignment horizontal="right" vertical="center"/>
    </xf>
    <xf numFmtId="168" fontId="4" fillId="0" borderId="0" xfId="0" applyNumberFormat="1" applyFont="1" applyAlignment="1">
      <alignment horizontal="right" vertical="center"/>
    </xf>
    <xf numFmtId="167" fontId="7" fillId="0" borderId="19" xfId="0" applyNumberFormat="1" applyFont="1" applyBorder="1" applyAlignment="1">
      <alignment horizontal="right" vertical="center"/>
    </xf>
    <xf numFmtId="167" fontId="4" fillId="0" borderId="0" xfId="0" applyNumberFormat="1" applyFont="1" applyAlignment="1">
      <alignment horizontal="right" vertical="center"/>
    </xf>
    <xf numFmtId="0" fontId="11" fillId="0" borderId="19" xfId="0" applyFont="1" applyBorder="1" applyAlignment="1">
      <alignment horizontal="right" vertical="center" wrapText="1"/>
    </xf>
    <xf numFmtId="0" fontId="8" fillId="2" borderId="27" xfId="0" applyFont="1" applyFill="1" applyBorder="1"/>
    <xf numFmtId="0" fontId="8" fillId="2" borderId="28" xfId="0" applyFont="1" applyFill="1" applyBorder="1"/>
    <xf numFmtId="0" fontId="8" fillId="2" borderId="29" xfId="0" applyFont="1" applyFill="1" applyBorder="1"/>
    <xf numFmtId="0" fontId="8" fillId="2" borderId="30" xfId="0" applyFont="1" applyFill="1" applyBorder="1"/>
    <xf numFmtId="0" fontId="8" fillId="2" borderId="31" xfId="0" applyFont="1" applyFill="1" applyBorder="1"/>
    <xf numFmtId="0" fontId="10" fillId="0" borderId="0" xfId="0" applyFont="1"/>
    <xf numFmtId="0" fontId="4" fillId="2" borderId="0" xfId="0" applyFont="1" applyFill="1" applyAlignment="1">
      <alignment horizontal="left" vertical="top" readingOrder="1"/>
    </xf>
    <xf numFmtId="0" fontId="24" fillId="5" borderId="0" xfId="0" applyFont="1" applyFill="1" applyAlignment="1">
      <alignment horizontal="left" vertical="center" wrapText="1" readingOrder="1"/>
    </xf>
    <xf numFmtId="177" fontId="4" fillId="0" borderId="0" xfId="0" applyNumberFormat="1" applyFont="1" applyAlignment="1">
      <alignment horizontal="left" vertical="center" readingOrder="1"/>
    </xf>
    <xf numFmtId="0" fontId="10" fillId="0" borderId="0" xfId="0" applyFont="1" applyAlignment="1">
      <alignment horizontal="left" vertical="center" wrapText="1" readingOrder="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7" fillId="3" borderId="0" xfId="0" applyFont="1" applyFill="1" applyAlignment="1">
      <alignment horizontal="right" vertical="center" wrapText="1" readingOrder="1"/>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4" fillId="3" borderId="0" xfId="0" applyFont="1" applyFill="1" applyAlignment="1">
      <alignment horizontal="left" vertical="center" wrapText="1" readingOrder="1"/>
    </xf>
    <xf numFmtId="0" fontId="4" fillId="3" borderId="0" xfId="0" applyFont="1" applyFill="1" applyAlignment="1">
      <alignment horizontal="right" vertical="center" wrapText="1" readingOrder="1"/>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17" xfId="0" applyFont="1" applyFill="1" applyBorder="1" applyAlignment="1">
      <alignment horizontal="left" vertical="center"/>
    </xf>
    <xf numFmtId="0" fontId="21" fillId="2" borderId="18" xfId="0" applyFont="1" applyFill="1" applyBorder="1" applyAlignment="1">
      <alignment horizontal="left" vertical="center"/>
    </xf>
    <xf numFmtId="0" fontId="16" fillId="2" borderId="0" xfId="3" applyFont="1" applyFill="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4" fillId="0" borderId="0" xfId="0" applyFont="1" applyAlignment="1">
      <alignment horizontal="left" vertical="center" wrapText="1" readingOrder="1"/>
    </xf>
    <xf numFmtId="0" fontId="16" fillId="2" borderId="0" xfId="0" applyFont="1" applyFill="1" applyAlignment="1">
      <alignment horizontal="left" vertical="center"/>
    </xf>
    <xf numFmtId="0" fontId="16" fillId="0" borderId="0" xfId="0" applyFont="1" applyAlignment="1">
      <alignment horizontal="left" vertical="center"/>
    </xf>
    <xf numFmtId="0" fontId="8" fillId="0" borderId="0" xfId="0" applyFont="1"/>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031795"/>
      <color rgb="FFD18B4C"/>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xdr:from>
      <xdr:col>10</xdr:col>
      <xdr:colOff>9525</xdr:colOff>
      <xdr:row>48</xdr:row>
      <xdr:rowOff>171450</xdr:rowOff>
    </xdr:from>
    <xdr:to>
      <xdr:col>11</xdr:col>
      <xdr:colOff>342900</xdr:colOff>
      <xdr:row>49</xdr:row>
      <xdr:rowOff>190500</xdr:rowOff>
    </xdr:to>
    <xdr:pic>
      <xdr:nvPicPr>
        <xdr:cNvPr id="5" name="Picture 4">
          <a:extLst>
            <a:ext uri="{FF2B5EF4-FFF2-40B4-BE49-F238E27FC236}">
              <a16:creationId xmlns:a16="http://schemas.microsoft.com/office/drawing/2014/main" id="{5BA0A114-2800-1902-1EA5-8761358411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91175" y="9324975"/>
          <a:ext cx="9429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152400</xdr:colOff>
      <xdr:row>48</xdr:row>
      <xdr:rowOff>171450</xdr:rowOff>
    </xdr:from>
    <xdr:to>
      <xdr:col>12</xdr:col>
      <xdr:colOff>352425</xdr:colOff>
      <xdr:row>50</xdr:row>
      <xdr:rowOff>0</xdr:rowOff>
    </xdr:to>
    <xdr:pic>
      <xdr:nvPicPr>
        <xdr:cNvPr id="6" name="Picture 5">
          <a:extLst>
            <a:ext uri="{FF2B5EF4-FFF2-40B4-BE49-F238E27FC236}">
              <a16:creationId xmlns:a16="http://schemas.microsoft.com/office/drawing/2014/main" id="{169F3FA0-5CE4-54F2-EC94-E7F2DC6A556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53250" y="93249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125412</xdr:rowOff>
    </xdr:to>
    <xdr:pic>
      <xdr:nvPicPr>
        <xdr:cNvPr id="2" name="Graphic 1">
          <a:extLst>
            <a:ext uri="{FF2B5EF4-FFF2-40B4-BE49-F238E27FC236}">
              <a16:creationId xmlns:a16="http://schemas.microsoft.com/office/drawing/2014/main" id="{EFB5B760-D294-41BB-8596-7208DB477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38325" cy="42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95406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47781</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1"/>
  <sheetViews>
    <sheetView zoomScaleNormal="100" workbookViewId="0">
      <selection activeCell="B5" sqref="B5:W48"/>
    </sheetView>
  </sheetViews>
  <sheetFormatPr defaultColWidth="9.140625" defaultRowHeight="15" x14ac:dyDescent="0.25"/>
  <cols>
    <col min="1" max="1" width="1.42578125" style="1" customWidth="1"/>
    <col min="2" max="16384" width="9.140625" style="1"/>
  </cols>
  <sheetData>
    <row r="4" spans="2:23" ht="15.75" thickBot="1" x14ac:dyDescent="0.3"/>
    <row r="5" spans="2:23" ht="15" customHeight="1" x14ac:dyDescent="0.25">
      <c r="B5" s="75" t="s">
        <v>153</v>
      </c>
      <c r="C5" s="76"/>
      <c r="D5" s="76"/>
      <c r="E5" s="76"/>
      <c r="F5" s="76"/>
      <c r="G5" s="76"/>
      <c r="H5" s="76"/>
      <c r="I5" s="76"/>
      <c r="J5" s="76"/>
      <c r="K5" s="76"/>
      <c r="L5" s="76"/>
      <c r="M5" s="76"/>
      <c r="N5" s="76"/>
      <c r="O5" s="76"/>
      <c r="P5" s="76"/>
      <c r="Q5" s="76"/>
      <c r="R5" s="76"/>
      <c r="S5" s="76"/>
      <c r="T5" s="76"/>
      <c r="U5" s="76"/>
      <c r="V5" s="76"/>
      <c r="W5" s="77"/>
    </row>
    <row r="6" spans="2:23" x14ac:dyDescent="0.25">
      <c r="B6" s="78"/>
      <c r="C6" s="79"/>
      <c r="D6" s="79"/>
      <c r="E6" s="79"/>
      <c r="F6" s="79"/>
      <c r="G6" s="79"/>
      <c r="H6" s="79"/>
      <c r="I6" s="79"/>
      <c r="J6" s="79"/>
      <c r="K6" s="79"/>
      <c r="L6" s="79"/>
      <c r="M6" s="79"/>
      <c r="N6" s="79"/>
      <c r="O6" s="79"/>
      <c r="P6" s="79"/>
      <c r="Q6" s="79"/>
      <c r="R6" s="79"/>
      <c r="S6" s="79"/>
      <c r="T6" s="79"/>
      <c r="U6" s="79"/>
      <c r="V6" s="79"/>
      <c r="W6" s="80"/>
    </row>
    <row r="7" spans="2:23" x14ac:dyDescent="0.25">
      <c r="B7" s="78"/>
      <c r="C7" s="79"/>
      <c r="D7" s="79"/>
      <c r="E7" s="79"/>
      <c r="F7" s="79"/>
      <c r="G7" s="79"/>
      <c r="H7" s="79"/>
      <c r="I7" s="79"/>
      <c r="J7" s="79"/>
      <c r="K7" s="79"/>
      <c r="L7" s="79"/>
      <c r="M7" s="79"/>
      <c r="N7" s="79"/>
      <c r="O7" s="79"/>
      <c r="P7" s="79"/>
      <c r="Q7" s="79"/>
      <c r="R7" s="79"/>
      <c r="S7" s="79"/>
      <c r="T7" s="79"/>
      <c r="U7" s="79"/>
      <c r="V7" s="79"/>
      <c r="W7" s="80"/>
    </row>
    <row r="8" spans="2:23" x14ac:dyDescent="0.25">
      <c r="B8" s="78"/>
      <c r="C8" s="79"/>
      <c r="D8" s="79"/>
      <c r="E8" s="79"/>
      <c r="F8" s="79"/>
      <c r="G8" s="79"/>
      <c r="H8" s="79"/>
      <c r="I8" s="79"/>
      <c r="J8" s="79"/>
      <c r="K8" s="79"/>
      <c r="L8" s="79"/>
      <c r="M8" s="79"/>
      <c r="N8" s="79"/>
      <c r="O8" s="79"/>
      <c r="P8" s="79"/>
      <c r="Q8" s="79"/>
      <c r="R8" s="79"/>
      <c r="S8" s="79"/>
      <c r="T8" s="79"/>
      <c r="U8" s="79"/>
      <c r="V8" s="79"/>
      <c r="W8" s="80"/>
    </row>
    <row r="9" spans="2:23" x14ac:dyDescent="0.25">
      <c r="B9" s="78"/>
      <c r="C9" s="79"/>
      <c r="D9" s="79"/>
      <c r="E9" s="79"/>
      <c r="F9" s="79"/>
      <c r="G9" s="79"/>
      <c r="H9" s="79"/>
      <c r="I9" s="79"/>
      <c r="J9" s="79"/>
      <c r="K9" s="79"/>
      <c r="L9" s="79"/>
      <c r="M9" s="79"/>
      <c r="N9" s="79"/>
      <c r="O9" s="79"/>
      <c r="P9" s="79"/>
      <c r="Q9" s="79"/>
      <c r="R9" s="79"/>
      <c r="S9" s="79"/>
      <c r="T9" s="79"/>
      <c r="U9" s="79"/>
      <c r="V9" s="79"/>
      <c r="W9" s="80"/>
    </row>
    <row r="10" spans="2:23" x14ac:dyDescent="0.25">
      <c r="B10" s="78"/>
      <c r="C10" s="79"/>
      <c r="D10" s="79"/>
      <c r="E10" s="79"/>
      <c r="F10" s="79"/>
      <c r="G10" s="79"/>
      <c r="H10" s="79"/>
      <c r="I10" s="79"/>
      <c r="J10" s="79"/>
      <c r="K10" s="79"/>
      <c r="L10" s="79"/>
      <c r="M10" s="79"/>
      <c r="N10" s="79"/>
      <c r="O10" s="79"/>
      <c r="P10" s="79"/>
      <c r="Q10" s="79"/>
      <c r="R10" s="79"/>
      <c r="S10" s="79"/>
      <c r="T10" s="79"/>
      <c r="U10" s="79"/>
      <c r="V10" s="79"/>
      <c r="W10" s="80"/>
    </row>
    <row r="11" spans="2:23" x14ac:dyDescent="0.25">
      <c r="B11" s="78"/>
      <c r="C11" s="79"/>
      <c r="D11" s="79"/>
      <c r="E11" s="79"/>
      <c r="F11" s="79"/>
      <c r="G11" s="79"/>
      <c r="H11" s="79"/>
      <c r="I11" s="79"/>
      <c r="J11" s="79"/>
      <c r="K11" s="79"/>
      <c r="L11" s="79"/>
      <c r="M11" s="79"/>
      <c r="N11" s="79"/>
      <c r="O11" s="79"/>
      <c r="P11" s="79"/>
      <c r="Q11" s="79"/>
      <c r="R11" s="79"/>
      <c r="S11" s="79"/>
      <c r="T11" s="79"/>
      <c r="U11" s="79"/>
      <c r="V11" s="79"/>
      <c r="W11" s="80"/>
    </row>
    <row r="12" spans="2:23" x14ac:dyDescent="0.25">
      <c r="B12" s="78"/>
      <c r="C12" s="79"/>
      <c r="D12" s="79"/>
      <c r="E12" s="79"/>
      <c r="F12" s="79"/>
      <c r="G12" s="79"/>
      <c r="H12" s="79"/>
      <c r="I12" s="79"/>
      <c r="J12" s="79"/>
      <c r="K12" s="79"/>
      <c r="L12" s="79"/>
      <c r="M12" s="79"/>
      <c r="N12" s="79"/>
      <c r="O12" s="79"/>
      <c r="P12" s="79"/>
      <c r="Q12" s="79"/>
      <c r="R12" s="79"/>
      <c r="S12" s="79"/>
      <c r="T12" s="79"/>
      <c r="U12" s="79"/>
      <c r="V12" s="79"/>
      <c r="W12" s="80"/>
    </row>
    <row r="13" spans="2:23" x14ac:dyDescent="0.25">
      <c r="B13" s="78"/>
      <c r="C13" s="79"/>
      <c r="D13" s="79"/>
      <c r="E13" s="79"/>
      <c r="F13" s="79"/>
      <c r="G13" s="79"/>
      <c r="H13" s="79"/>
      <c r="I13" s="79"/>
      <c r="J13" s="79"/>
      <c r="K13" s="79"/>
      <c r="L13" s="79"/>
      <c r="M13" s="79"/>
      <c r="N13" s="79"/>
      <c r="O13" s="79"/>
      <c r="P13" s="79"/>
      <c r="Q13" s="79"/>
      <c r="R13" s="79"/>
      <c r="S13" s="79"/>
      <c r="T13" s="79"/>
      <c r="U13" s="79"/>
      <c r="V13" s="79"/>
      <c r="W13" s="80"/>
    </row>
    <row r="14" spans="2:23" x14ac:dyDescent="0.25">
      <c r="B14" s="78"/>
      <c r="C14" s="79"/>
      <c r="D14" s="79"/>
      <c r="E14" s="79"/>
      <c r="F14" s="79"/>
      <c r="G14" s="79"/>
      <c r="H14" s="79"/>
      <c r="I14" s="79"/>
      <c r="J14" s="79"/>
      <c r="K14" s="79"/>
      <c r="L14" s="79"/>
      <c r="M14" s="79"/>
      <c r="N14" s="79"/>
      <c r="O14" s="79"/>
      <c r="P14" s="79"/>
      <c r="Q14" s="79"/>
      <c r="R14" s="79"/>
      <c r="S14" s="79"/>
      <c r="T14" s="79"/>
      <c r="U14" s="79"/>
      <c r="V14" s="79"/>
      <c r="W14" s="80"/>
    </row>
    <row r="15" spans="2:23" x14ac:dyDescent="0.25">
      <c r="B15" s="78"/>
      <c r="C15" s="79"/>
      <c r="D15" s="79"/>
      <c r="E15" s="79"/>
      <c r="F15" s="79"/>
      <c r="G15" s="79"/>
      <c r="H15" s="79"/>
      <c r="I15" s="79"/>
      <c r="J15" s="79"/>
      <c r="K15" s="79"/>
      <c r="L15" s="79"/>
      <c r="M15" s="79"/>
      <c r="N15" s="79"/>
      <c r="O15" s="79"/>
      <c r="P15" s="79"/>
      <c r="Q15" s="79"/>
      <c r="R15" s="79"/>
      <c r="S15" s="79"/>
      <c r="T15" s="79"/>
      <c r="U15" s="79"/>
      <c r="V15" s="79"/>
      <c r="W15" s="80"/>
    </row>
    <row r="16" spans="2:23" x14ac:dyDescent="0.25">
      <c r="B16" s="78"/>
      <c r="C16" s="79"/>
      <c r="D16" s="79"/>
      <c r="E16" s="79"/>
      <c r="F16" s="79"/>
      <c r="G16" s="79"/>
      <c r="H16" s="79"/>
      <c r="I16" s="79"/>
      <c r="J16" s="79"/>
      <c r="K16" s="79"/>
      <c r="L16" s="79"/>
      <c r="M16" s="79"/>
      <c r="N16" s="79"/>
      <c r="O16" s="79"/>
      <c r="P16" s="79"/>
      <c r="Q16" s="79"/>
      <c r="R16" s="79"/>
      <c r="S16" s="79"/>
      <c r="T16" s="79"/>
      <c r="U16" s="79"/>
      <c r="V16" s="79"/>
      <c r="W16" s="80"/>
    </row>
    <row r="17" spans="2:23" x14ac:dyDescent="0.25">
      <c r="B17" s="78"/>
      <c r="C17" s="79"/>
      <c r="D17" s="79"/>
      <c r="E17" s="79"/>
      <c r="F17" s="79"/>
      <c r="G17" s="79"/>
      <c r="H17" s="79"/>
      <c r="I17" s="79"/>
      <c r="J17" s="79"/>
      <c r="K17" s="79"/>
      <c r="L17" s="79"/>
      <c r="M17" s="79"/>
      <c r="N17" s="79"/>
      <c r="O17" s="79"/>
      <c r="P17" s="79"/>
      <c r="Q17" s="79"/>
      <c r="R17" s="79"/>
      <c r="S17" s="79"/>
      <c r="T17" s="79"/>
      <c r="U17" s="79"/>
      <c r="V17" s="79"/>
      <c r="W17" s="80"/>
    </row>
    <row r="18" spans="2:23" x14ac:dyDescent="0.25">
      <c r="B18" s="78"/>
      <c r="C18" s="79"/>
      <c r="D18" s="79"/>
      <c r="E18" s="79"/>
      <c r="F18" s="79"/>
      <c r="G18" s="79"/>
      <c r="H18" s="79"/>
      <c r="I18" s="79"/>
      <c r="J18" s="79"/>
      <c r="K18" s="79"/>
      <c r="L18" s="79"/>
      <c r="M18" s="79"/>
      <c r="N18" s="79"/>
      <c r="O18" s="79"/>
      <c r="P18" s="79"/>
      <c r="Q18" s="79"/>
      <c r="R18" s="79"/>
      <c r="S18" s="79"/>
      <c r="T18" s="79"/>
      <c r="U18" s="79"/>
      <c r="V18" s="79"/>
      <c r="W18" s="80"/>
    </row>
    <row r="19" spans="2:23" x14ac:dyDescent="0.25">
      <c r="B19" s="78"/>
      <c r="C19" s="79"/>
      <c r="D19" s="79"/>
      <c r="E19" s="79"/>
      <c r="F19" s="79"/>
      <c r="G19" s="79"/>
      <c r="H19" s="79"/>
      <c r="I19" s="79"/>
      <c r="J19" s="79"/>
      <c r="K19" s="79"/>
      <c r="L19" s="79"/>
      <c r="M19" s="79"/>
      <c r="N19" s="79"/>
      <c r="O19" s="79"/>
      <c r="P19" s="79"/>
      <c r="Q19" s="79"/>
      <c r="R19" s="79"/>
      <c r="S19" s="79"/>
      <c r="T19" s="79"/>
      <c r="U19" s="79"/>
      <c r="V19" s="79"/>
      <c r="W19" s="80"/>
    </row>
    <row r="20" spans="2:23" x14ac:dyDescent="0.25">
      <c r="B20" s="78"/>
      <c r="C20" s="79"/>
      <c r="D20" s="79"/>
      <c r="E20" s="79"/>
      <c r="F20" s="79"/>
      <c r="G20" s="79"/>
      <c r="H20" s="79"/>
      <c r="I20" s="79"/>
      <c r="J20" s="79"/>
      <c r="K20" s="79"/>
      <c r="L20" s="79"/>
      <c r="M20" s="79"/>
      <c r="N20" s="79"/>
      <c r="O20" s="79"/>
      <c r="P20" s="79"/>
      <c r="Q20" s="79"/>
      <c r="R20" s="79"/>
      <c r="S20" s="79"/>
      <c r="T20" s="79"/>
      <c r="U20" s="79"/>
      <c r="V20" s="79"/>
      <c r="W20" s="80"/>
    </row>
    <row r="21" spans="2:23" x14ac:dyDescent="0.25">
      <c r="B21" s="78"/>
      <c r="C21" s="79"/>
      <c r="D21" s="79"/>
      <c r="E21" s="79"/>
      <c r="F21" s="79"/>
      <c r="G21" s="79"/>
      <c r="H21" s="79"/>
      <c r="I21" s="79"/>
      <c r="J21" s="79"/>
      <c r="K21" s="79"/>
      <c r="L21" s="79"/>
      <c r="M21" s="79"/>
      <c r="N21" s="79"/>
      <c r="O21" s="79"/>
      <c r="P21" s="79"/>
      <c r="Q21" s="79"/>
      <c r="R21" s="79"/>
      <c r="S21" s="79"/>
      <c r="T21" s="79"/>
      <c r="U21" s="79"/>
      <c r="V21" s="79"/>
      <c r="W21" s="80"/>
    </row>
    <row r="22" spans="2:23" x14ac:dyDescent="0.25">
      <c r="B22" s="78"/>
      <c r="C22" s="79"/>
      <c r="D22" s="79"/>
      <c r="E22" s="79"/>
      <c r="F22" s="79"/>
      <c r="G22" s="79"/>
      <c r="H22" s="79"/>
      <c r="I22" s="79"/>
      <c r="J22" s="79"/>
      <c r="K22" s="79"/>
      <c r="L22" s="79"/>
      <c r="M22" s="79"/>
      <c r="N22" s="79"/>
      <c r="O22" s="79"/>
      <c r="P22" s="79"/>
      <c r="Q22" s="79"/>
      <c r="R22" s="79"/>
      <c r="S22" s="79"/>
      <c r="T22" s="79"/>
      <c r="U22" s="79"/>
      <c r="V22" s="79"/>
      <c r="W22" s="80"/>
    </row>
    <row r="23" spans="2:23" x14ac:dyDescent="0.25">
      <c r="B23" s="78"/>
      <c r="C23" s="79"/>
      <c r="D23" s="79"/>
      <c r="E23" s="79"/>
      <c r="F23" s="79"/>
      <c r="G23" s="79"/>
      <c r="H23" s="79"/>
      <c r="I23" s="79"/>
      <c r="J23" s="79"/>
      <c r="K23" s="79"/>
      <c r="L23" s="79"/>
      <c r="M23" s="79"/>
      <c r="N23" s="79"/>
      <c r="O23" s="79"/>
      <c r="P23" s="79"/>
      <c r="Q23" s="79"/>
      <c r="R23" s="79"/>
      <c r="S23" s="79"/>
      <c r="T23" s="79"/>
      <c r="U23" s="79"/>
      <c r="V23" s="79"/>
      <c r="W23" s="80"/>
    </row>
    <row r="24" spans="2:23" x14ac:dyDescent="0.25">
      <c r="B24" s="78"/>
      <c r="C24" s="79"/>
      <c r="D24" s="79"/>
      <c r="E24" s="79"/>
      <c r="F24" s="79"/>
      <c r="G24" s="79"/>
      <c r="H24" s="79"/>
      <c r="I24" s="79"/>
      <c r="J24" s="79"/>
      <c r="K24" s="79"/>
      <c r="L24" s="79"/>
      <c r="M24" s="79"/>
      <c r="N24" s="79"/>
      <c r="O24" s="79"/>
      <c r="P24" s="79"/>
      <c r="Q24" s="79"/>
      <c r="R24" s="79"/>
      <c r="S24" s="79"/>
      <c r="T24" s="79"/>
      <c r="U24" s="79"/>
      <c r="V24" s="79"/>
      <c r="W24" s="80"/>
    </row>
    <row r="25" spans="2:23" x14ac:dyDescent="0.25">
      <c r="B25" s="78"/>
      <c r="C25" s="79"/>
      <c r="D25" s="79"/>
      <c r="E25" s="79"/>
      <c r="F25" s="79"/>
      <c r="G25" s="79"/>
      <c r="H25" s="79"/>
      <c r="I25" s="79"/>
      <c r="J25" s="79"/>
      <c r="K25" s="79"/>
      <c r="L25" s="79"/>
      <c r="M25" s="79"/>
      <c r="N25" s="79"/>
      <c r="O25" s="79"/>
      <c r="P25" s="79"/>
      <c r="Q25" s="79"/>
      <c r="R25" s="79"/>
      <c r="S25" s="79"/>
      <c r="T25" s="79"/>
      <c r="U25" s="79"/>
      <c r="V25" s="79"/>
      <c r="W25" s="80"/>
    </row>
    <row r="26" spans="2:23" x14ac:dyDescent="0.25">
      <c r="B26" s="78"/>
      <c r="C26" s="79"/>
      <c r="D26" s="79"/>
      <c r="E26" s="79"/>
      <c r="F26" s="79"/>
      <c r="G26" s="79"/>
      <c r="H26" s="79"/>
      <c r="I26" s="79"/>
      <c r="J26" s="79"/>
      <c r="K26" s="79"/>
      <c r="L26" s="79"/>
      <c r="M26" s="79"/>
      <c r="N26" s="79"/>
      <c r="O26" s="79"/>
      <c r="P26" s="79"/>
      <c r="Q26" s="79"/>
      <c r="R26" s="79"/>
      <c r="S26" s="79"/>
      <c r="T26" s="79"/>
      <c r="U26" s="79"/>
      <c r="V26" s="79"/>
      <c r="W26" s="80"/>
    </row>
    <row r="27" spans="2:23" x14ac:dyDescent="0.25">
      <c r="B27" s="78"/>
      <c r="C27" s="79"/>
      <c r="D27" s="79"/>
      <c r="E27" s="79"/>
      <c r="F27" s="79"/>
      <c r="G27" s="79"/>
      <c r="H27" s="79"/>
      <c r="I27" s="79"/>
      <c r="J27" s="79"/>
      <c r="K27" s="79"/>
      <c r="L27" s="79"/>
      <c r="M27" s="79"/>
      <c r="N27" s="79"/>
      <c r="O27" s="79"/>
      <c r="P27" s="79"/>
      <c r="Q27" s="79"/>
      <c r="R27" s="79"/>
      <c r="S27" s="79"/>
      <c r="T27" s="79"/>
      <c r="U27" s="79"/>
      <c r="V27" s="79"/>
      <c r="W27" s="80"/>
    </row>
    <row r="28" spans="2:23" x14ac:dyDescent="0.25">
      <c r="B28" s="78"/>
      <c r="C28" s="79"/>
      <c r="D28" s="79"/>
      <c r="E28" s="79"/>
      <c r="F28" s="79"/>
      <c r="G28" s="79"/>
      <c r="H28" s="79"/>
      <c r="I28" s="79"/>
      <c r="J28" s="79"/>
      <c r="K28" s="79"/>
      <c r="L28" s="79"/>
      <c r="M28" s="79"/>
      <c r="N28" s="79"/>
      <c r="O28" s="79"/>
      <c r="P28" s="79"/>
      <c r="Q28" s="79"/>
      <c r="R28" s="79"/>
      <c r="S28" s="79"/>
      <c r="T28" s="79"/>
      <c r="U28" s="79"/>
      <c r="V28" s="79"/>
      <c r="W28" s="80"/>
    </row>
    <row r="29" spans="2:23" x14ac:dyDescent="0.25">
      <c r="B29" s="78"/>
      <c r="C29" s="79"/>
      <c r="D29" s="79"/>
      <c r="E29" s="79"/>
      <c r="F29" s="79"/>
      <c r="G29" s="79"/>
      <c r="H29" s="79"/>
      <c r="I29" s="79"/>
      <c r="J29" s="79"/>
      <c r="K29" s="79"/>
      <c r="L29" s="79"/>
      <c r="M29" s="79"/>
      <c r="N29" s="79"/>
      <c r="O29" s="79"/>
      <c r="P29" s="79"/>
      <c r="Q29" s="79"/>
      <c r="R29" s="79"/>
      <c r="S29" s="79"/>
      <c r="T29" s="79"/>
      <c r="U29" s="79"/>
      <c r="V29" s="79"/>
      <c r="W29" s="80"/>
    </row>
    <row r="30" spans="2:23" x14ac:dyDescent="0.25">
      <c r="B30" s="78"/>
      <c r="C30" s="79"/>
      <c r="D30" s="79"/>
      <c r="E30" s="79"/>
      <c r="F30" s="79"/>
      <c r="G30" s="79"/>
      <c r="H30" s="79"/>
      <c r="I30" s="79"/>
      <c r="J30" s="79"/>
      <c r="K30" s="79"/>
      <c r="L30" s="79"/>
      <c r="M30" s="79"/>
      <c r="N30" s="79"/>
      <c r="O30" s="79"/>
      <c r="P30" s="79"/>
      <c r="Q30" s="79"/>
      <c r="R30" s="79"/>
      <c r="S30" s="79"/>
      <c r="T30" s="79"/>
      <c r="U30" s="79"/>
      <c r="V30" s="79"/>
      <c r="W30" s="80"/>
    </row>
    <row r="31" spans="2:23" x14ac:dyDescent="0.25">
      <c r="B31" s="78"/>
      <c r="C31" s="79"/>
      <c r="D31" s="79"/>
      <c r="E31" s="79"/>
      <c r="F31" s="79"/>
      <c r="G31" s="79"/>
      <c r="H31" s="79"/>
      <c r="I31" s="79"/>
      <c r="J31" s="79"/>
      <c r="K31" s="79"/>
      <c r="L31" s="79"/>
      <c r="M31" s="79"/>
      <c r="N31" s="79"/>
      <c r="O31" s="79"/>
      <c r="P31" s="79"/>
      <c r="Q31" s="79"/>
      <c r="R31" s="79"/>
      <c r="S31" s="79"/>
      <c r="T31" s="79"/>
      <c r="U31" s="79"/>
      <c r="V31" s="79"/>
      <c r="W31" s="80"/>
    </row>
    <row r="32" spans="2:23" x14ac:dyDescent="0.25">
      <c r="B32" s="78"/>
      <c r="C32" s="79"/>
      <c r="D32" s="79"/>
      <c r="E32" s="79"/>
      <c r="F32" s="79"/>
      <c r="G32" s="79"/>
      <c r="H32" s="79"/>
      <c r="I32" s="79"/>
      <c r="J32" s="79"/>
      <c r="K32" s="79"/>
      <c r="L32" s="79"/>
      <c r="M32" s="79"/>
      <c r="N32" s="79"/>
      <c r="O32" s="79"/>
      <c r="P32" s="79"/>
      <c r="Q32" s="79"/>
      <c r="R32" s="79"/>
      <c r="S32" s="79"/>
      <c r="T32" s="79"/>
      <c r="U32" s="79"/>
      <c r="V32" s="79"/>
      <c r="W32" s="80"/>
    </row>
    <row r="33" spans="2:23" x14ac:dyDescent="0.25">
      <c r="B33" s="78"/>
      <c r="C33" s="79"/>
      <c r="D33" s="79"/>
      <c r="E33" s="79"/>
      <c r="F33" s="79"/>
      <c r="G33" s="79"/>
      <c r="H33" s="79"/>
      <c r="I33" s="79"/>
      <c r="J33" s="79"/>
      <c r="K33" s="79"/>
      <c r="L33" s="79"/>
      <c r="M33" s="79"/>
      <c r="N33" s="79"/>
      <c r="O33" s="79"/>
      <c r="P33" s="79"/>
      <c r="Q33" s="79"/>
      <c r="R33" s="79"/>
      <c r="S33" s="79"/>
      <c r="T33" s="79"/>
      <c r="U33" s="79"/>
      <c r="V33" s="79"/>
      <c r="W33" s="80"/>
    </row>
    <row r="34" spans="2:23" x14ac:dyDescent="0.25">
      <c r="B34" s="78"/>
      <c r="C34" s="79"/>
      <c r="D34" s="79"/>
      <c r="E34" s="79"/>
      <c r="F34" s="79"/>
      <c r="G34" s="79"/>
      <c r="H34" s="79"/>
      <c r="I34" s="79"/>
      <c r="J34" s="79"/>
      <c r="K34" s="79"/>
      <c r="L34" s="79"/>
      <c r="M34" s="79"/>
      <c r="N34" s="79"/>
      <c r="O34" s="79"/>
      <c r="P34" s="79"/>
      <c r="Q34" s="79"/>
      <c r="R34" s="79"/>
      <c r="S34" s="79"/>
      <c r="T34" s="79"/>
      <c r="U34" s="79"/>
      <c r="V34" s="79"/>
      <c r="W34" s="80"/>
    </row>
    <row r="35" spans="2:23" x14ac:dyDescent="0.25">
      <c r="B35" s="78"/>
      <c r="C35" s="79"/>
      <c r="D35" s="79"/>
      <c r="E35" s="79"/>
      <c r="F35" s="79"/>
      <c r="G35" s="79"/>
      <c r="H35" s="79"/>
      <c r="I35" s="79"/>
      <c r="J35" s="79"/>
      <c r="K35" s="79"/>
      <c r="L35" s="79"/>
      <c r="M35" s="79"/>
      <c r="N35" s="79"/>
      <c r="O35" s="79"/>
      <c r="P35" s="79"/>
      <c r="Q35" s="79"/>
      <c r="R35" s="79"/>
      <c r="S35" s="79"/>
      <c r="T35" s="79"/>
      <c r="U35" s="79"/>
      <c r="V35" s="79"/>
      <c r="W35" s="80"/>
    </row>
    <row r="36" spans="2:23" x14ac:dyDescent="0.25">
      <c r="B36" s="78"/>
      <c r="C36" s="79"/>
      <c r="D36" s="79"/>
      <c r="E36" s="79"/>
      <c r="F36" s="79"/>
      <c r="G36" s="79"/>
      <c r="H36" s="79"/>
      <c r="I36" s="79"/>
      <c r="J36" s="79"/>
      <c r="K36" s="79"/>
      <c r="L36" s="79"/>
      <c r="M36" s="79"/>
      <c r="N36" s="79"/>
      <c r="O36" s="79"/>
      <c r="P36" s="79"/>
      <c r="Q36" s="79"/>
      <c r="R36" s="79"/>
      <c r="S36" s="79"/>
      <c r="T36" s="79"/>
      <c r="U36" s="79"/>
      <c r="V36" s="79"/>
      <c r="W36" s="80"/>
    </row>
    <row r="37" spans="2:23" x14ac:dyDescent="0.25">
      <c r="B37" s="78"/>
      <c r="C37" s="79"/>
      <c r="D37" s="79"/>
      <c r="E37" s="79"/>
      <c r="F37" s="79"/>
      <c r="G37" s="79"/>
      <c r="H37" s="79"/>
      <c r="I37" s="79"/>
      <c r="J37" s="79"/>
      <c r="K37" s="79"/>
      <c r="L37" s="79"/>
      <c r="M37" s="79"/>
      <c r="N37" s="79"/>
      <c r="O37" s="79"/>
      <c r="P37" s="79"/>
      <c r="Q37" s="79"/>
      <c r="R37" s="79"/>
      <c r="S37" s="79"/>
      <c r="T37" s="79"/>
      <c r="U37" s="79"/>
      <c r="V37" s="79"/>
      <c r="W37" s="80"/>
    </row>
    <row r="38" spans="2:23" x14ac:dyDescent="0.25">
      <c r="B38" s="78"/>
      <c r="C38" s="79"/>
      <c r="D38" s="79"/>
      <c r="E38" s="79"/>
      <c r="F38" s="79"/>
      <c r="G38" s="79"/>
      <c r="H38" s="79"/>
      <c r="I38" s="79"/>
      <c r="J38" s="79"/>
      <c r="K38" s="79"/>
      <c r="L38" s="79"/>
      <c r="M38" s="79"/>
      <c r="N38" s="79"/>
      <c r="O38" s="79"/>
      <c r="P38" s="79"/>
      <c r="Q38" s="79"/>
      <c r="R38" s="79"/>
      <c r="S38" s="79"/>
      <c r="T38" s="79"/>
      <c r="U38" s="79"/>
      <c r="V38" s="79"/>
      <c r="W38" s="80"/>
    </row>
    <row r="39" spans="2:23" x14ac:dyDescent="0.25">
      <c r="B39" s="78"/>
      <c r="C39" s="79"/>
      <c r="D39" s="79"/>
      <c r="E39" s="79"/>
      <c r="F39" s="79"/>
      <c r="G39" s="79"/>
      <c r="H39" s="79"/>
      <c r="I39" s="79"/>
      <c r="J39" s="79"/>
      <c r="K39" s="79"/>
      <c r="L39" s="79"/>
      <c r="M39" s="79"/>
      <c r="N39" s="79"/>
      <c r="O39" s="79"/>
      <c r="P39" s="79"/>
      <c r="Q39" s="79"/>
      <c r="R39" s="79"/>
      <c r="S39" s="79"/>
      <c r="T39" s="79"/>
      <c r="U39" s="79"/>
      <c r="V39" s="79"/>
      <c r="W39" s="80"/>
    </row>
    <row r="40" spans="2:23" x14ac:dyDescent="0.25">
      <c r="B40" s="78"/>
      <c r="C40" s="79"/>
      <c r="D40" s="79"/>
      <c r="E40" s="79"/>
      <c r="F40" s="79"/>
      <c r="G40" s="79"/>
      <c r="H40" s="79"/>
      <c r="I40" s="79"/>
      <c r="J40" s="79"/>
      <c r="K40" s="79"/>
      <c r="L40" s="79"/>
      <c r="M40" s="79"/>
      <c r="N40" s="79"/>
      <c r="O40" s="79"/>
      <c r="P40" s="79"/>
      <c r="Q40" s="79"/>
      <c r="R40" s="79"/>
      <c r="S40" s="79"/>
      <c r="T40" s="79"/>
      <c r="U40" s="79"/>
      <c r="V40" s="79"/>
      <c r="W40" s="80"/>
    </row>
    <row r="41" spans="2:23" x14ac:dyDescent="0.25">
      <c r="B41" s="78"/>
      <c r="C41" s="79"/>
      <c r="D41" s="79"/>
      <c r="E41" s="79"/>
      <c r="F41" s="79"/>
      <c r="G41" s="79"/>
      <c r="H41" s="79"/>
      <c r="I41" s="79"/>
      <c r="J41" s="79"/>
      <c r="K41" s="79"/>
      <c r="L41" s="79"/>
      <c r="M41" s="79"/>
      <c r="N41" s="79"/>
      <c r="O41" s="79"/>
      <c r="P41" s="79"/>
      <c r="Q41" s="79"/>
      <c r="R41" s="79"/>
      <c r="S41" s="79"/>
      <c r="T41" s="79"/>
      <c r="U41" s="79"/>
      <c r="V41" s="79"/>
      <c r="W41" s="80"/>
    </row>
    <row r="42" spans="2:23" x14ac:dyDescent="0.25">
      <c r="B42" s="78"/>
      <c r="C42" s="79"/>
      <c r="D42" s="79"/>
      <c r="E42" s="79"/>
      <c r="F42" s="79"/>
      <c r="G42" s="79"/>
      <c r="H42" s="79"/>
      <c r="I42" s="79"/>
      <c r="J42" s="79"/>
      <c r="K42" s="79"/>
      <c r="L42" s="79"/>
      <c r="M42" s="79"/>
      <c r="N42" s="79"/>
      <c r="O42" s="79"/>
      <c r="P42" s="79"/>
      <c r="Q42" s="79"/>
      <c r="R42" s="79"/>
      <c r="S42" s="79"/>
      <c r="T42" s="79"/>
      <c r="U42" s="79"/>
      <c r="V42" s="79"/>
      <c r="W42" s="80"/>
    </row>
    <row r="43" spans="2:23" x14ac:dyDescent="0.25">
      <c r="B43" s="78"/>
      <c r="C43" s="79"/>
      <c r="D43" s="79"/>
      <c r="E43" s="79"/>
      <c r="F43" s="79"/>
      <c r="G43" s="79"/>
      <c r="H43" s="79"/>
      <c r="I43" s="79"/>
      <c r="J43" s="79"/>
      <c r="K43" s="79"/>
      <c r="L43" s="79"/>
      <c r="M43" s="79"/>
      <c r="N43" s="79"/>
      <c r="O43" s="79"/>
      <c r="P43" s="79"/>
      <c r="Q43" s="79"/>
      <c r="R43" s="79"/>
      <c r="S43" s="79"/>
      <c r="T43" s="79"/>
      <c r="U43" s="79"/>
      <c r="V43" s="79"/>
      <c r="W43" s="80"/>
    </row>
    <row r="44" spans="2:23" x14ac:dyDescent="0.25">
      <c r="B44" s="78"/>
      <c r="C44" s="79"/>
      <c r="D44" s="79"/>
      <c r="E44" s="79"/>
      <c r="F44" s="79"/>
      <c r="G44" s="79"/>
      <c r="H44" s="79"/>
      <c r="I44" s="79"/>
      <c r="J44" s="79"/>
      <c r="K44" s="79"/>
      <c r="L44" s="79"/>
      <c r="M44" s="79"/>
      <c r="N44" s="79"/>
      <c r="O44" s="79"/>
      <c r="P44" s="79"/>
      <c r="Q44" s="79"/>
      <c r="R44" s="79"/>
      <c r="S44" s="79"/>
      <c r="T44" s="79"/>
      <c r="U44" s="79"/>
      <c r="V44" s="79"/>
      <c r="W44" s="80"/>
    </row>
    <row r="45" spans="2:23" x14ac:dyDescent="0.25">
      <c r="B45" s="78"/>
      <c r="C45" s="79"/>
      <c r="D45" s="79"/>
      <c r="E45" s="79"/>
      <c r="F45" s="79"/>
      <c r="G45" s="79"/>
      <c r="H45" s="79"/>
      <c r="I45" s="79"/>
      <c r="J45" s="79"/>
      <c r="K45" s="79"/>
      <c r="L45" s="79"/>
      <c r="M45" s="79"/>
      <c r="N45" s="79"/>
      <c r="O45" s="79"/>
      <c r="P45" s="79"/>
      <c r="Q45" s="79"/>
      <c r="R45" s="79"/>
      <c r="S45" s="79"/>
      <c r="T45" s="79"/>
      <c r="U45" s="79"/>
      <c r="V45" s="79"/>
      <c r="W45" s="80"/>
    </row>
    <row r="46" spans="2:23" x14ac:dyDescent="0.25">
      <c r="B46" s="78"/>
      <c r="C46" s="79"/>
      <c r="D46" s="79"/>
      <c r="E46" s="79"/>
      <c r="F46" s="79"/>
      <c r="G46" s="79"/>
      <c r="H46" s="79"/>
      <c r="I46" s="79"/>
      <c r="J46" s="79"/>
      <c r="K46" s="79"/>
      <c r="L46" s="79"/>
      <c r="M46" s="79"/>
      <c r="N46" s="79"/>
      <c r="O46" s="79"/>
      <c r="P46" s="79"/>
      <c r="Q46" s="79"/>
      <c r="R46" s="79"/>
      <c r="S46" s="79"/>
      <c r="T46" s="79"/>
      <c r="U46" s="79"/>
      <c r="V46" s="79"/>
      <c r="W46" s="80"/>
    </row>
    <row r="47" spans="2:23" x14ac:dyDescent="0.25">
      <c r="B47" s="78"/>
      <c r="C47" s="79"/>
      <c r="D47" s="79"/>
      <c r="E47" s="79"/>
      <c r="F47" s="79"/>
      <c r="G47" s="79"/>
      <c r="H47" s="79"/>
      <c r="I47" s="79"/>
      <c r="J47" s="79"/>
      <c r="K47" s="79"/>
      <c r="L47" s="79"/>
      <c r="M47" s="79"/>
      <c r="N47" s="79"/>
      <c r="O47" s="79"/>
      <c r="P47" s="79"/>
      <c r="Q47" s="79"/>
      <c r="R47" s="79"/>
      <c r="S47" s="79"/>
      <c r="T47" s="79"/>
      <c r="U47" s="79"/>
      <c r="V47" s="79"/>
      <c r="W47" s="80"/>
    </row>
    <row r="48" spans="2:23" x14ac:dyDescent="0.25">
      <c r="B48" s="78"/>
      <c r="C48" s="79"/>
      <c r="D48" s="79"/>
      <c r="E48" s="79"/>
      <c r="F48" s="79"/>
      <c r="G48" s="79"/>
      <c r="H48" s="79"/>
      <c r="I48" s="79"/>
      <c r="J48" s="79"/>
      <c r="K48" s="79"/>
      <c r="L48" s="79"/>
      <c r="M48" s="79"/>
      <c r="N48" s="79"/>
      <c r="O48" s="79"/>
      <c r="P48" s="79"/>
      <c r="Q48" s="79"/>
      <c r="R48" s="79"/>
      <c r="S48" s="79"/>
      <c r="T48" s="79"/>
      <c r="U48" s="79"/>
      <c r="V48" s="79"/>
      <c r="W48" s="80"/>
    </row>
    <row r="49" spans="2:23" x14ac:dyDescent="0.25">
      <c r="B49" s="65"/>
      <c r="C49" s="6"/>
      <c r="D49" s="6"/>
      <c r="E49" s="6"/>
      <c r="F49" s="6"/>
      <c r="G49" s="6"/>
      <c r="H49" s="6"/>
      <c r="I49" s="6"/>
      <c r="J49" s="6"/>
      <c r="K49" s="6"/>
      <c r="L49" s="6"/>
      <c r="M49" s="6"/>
      <c r="N49" s="6"/>
      <c r="O49" s="6"/>
      <c r="P49" s="6"/>
      <c r="Q49" s="6"/>
      <c r="R49" s="6"/>
      <c r="S49" s="6"/>
      <c r="T49" s="6"/>
      <c r="U49" s="6"/>
      <c r="V49" s="6"/>
      <c r="W49" s="66"/>
    </row>
    <row r="50" spans="2:23" x14ac:dyDescent="0.25">
      <c r="B50" s="65"/>
      <c r="C50" s="6"/>
      <c r="D50" s="6"/>
      <c r="E50" s="6"/>
      <c r="F50" s="6"/>
      <c r="G50" s="70" t="s">
        <v>119</v>
      </c>
      <c r="H50" s="6"/>
      <c r="I50" s="6"/>
      <c r="J50" s="6"/>
      <c r="K50" s="6"/>
      <c r="L50" s="6"/>
      <c r="M50" s="6"/>
      <c r="N50" s="6"/>
      <c r="O50" s="6"/>
      <c r="P50" s="6"/>
      <c r="Q50" s="6"/>
      <c r="R50" s="6"/>
      <c r="S50" s="6"/>
      <c r="T50" s="6"/>
      <c r="U50" s="6"/>
      <c r="V50" s="6"/>
      <c r="W50" s="66"/>
    </row>
    <row r="51" spans="2:23" x14ac:dyDescent="0.25">
      <c r="B51" s="65"/>
      <c r="C51" s="6"/>
      <c r="D51" s="6"/>
      <c r="E51" s="6"/>
      <c r="F51" s="6"/>
      <c r="G51" s="6"/>
      <c r="H51" s="6"/>
      <c r="I51" s="6"/>
      <c r="J51" s="6"/>
      <c r="K51" s="6"/>
      <c r="L51" s="6"/>
      <c r="M51" s="6"/>
      <c r="N51" s="6"/>
      <c r="O51" s="6"/>
      <c r="P51" s="6"/>
      <c r="Q51" s="6"/>
      <c r="R51" s="6"/>
      <c r="S51" s="6"/>
      <c r="T51" s="6"/>
      <c r="U51" s="6"/>
      <c r="V51" s="6"/>
      <c r="W51" s="66"/>
    </row>
    <row r="52" spans="2:23" x14ac:dyDescent="0.25">
      <c r="B52" s="65"/>
      <c r="C52" s="6"/>
      <c r="D52" s="6"/>
      <c r="E52" s="6"/>
      <c r="F52" s="6"/>
      <c r="G52" s="6"/>
      <c r="H52" s="6"/>
      <c r="I52" s="6"/>
      <c r="J52" s="6"/>
      <c r="K52" s="6"/>
      <c r="L52" s="6"/>
      <c r="M52" s="6"/>
      <c r="N52" s="6"/>
      <c r="O52" s="6"/>
      <c r="P52" s="6"/>
      <c r="Q52" s="6"/>
      <c r="R52" s="6"/>
      <c r="S52" s="6"/>
      <c r="T52" s="6"/>
      <c r="U52" s="6"/>
      <c r="V52" s="6"/>
      <c r="W52" s="66"/>
    </row>
    <row r="53" spans="2:23" x14ac:dyDescent="0.25">
      <c r="B53" s="65"/>
      <c r="C53" s="6"/>
      <c r="D53" s="6"/>
      <c r="E53" s="6"/>
      <c r="F53" s="6"/>
      <c r="G53" s="6"/>
      <c r="H53" s="6"/>
      <c r="I53" s="6"/>
      <c r="J53" s="6"/>
      <c r="K53" s="6"/>
      <c r="L53" s="6"/>
      <c r="M53" s="6"/>
      <c r="N53" s="6"/>
      <c r="O53" s="6"/>
      <c r="P53" s="6"/>
      <c r="Q53" s="6"/>
      <c r="R53" s="6"/>
      <c r="S53" s="6"/>
      <c r="T53" s="6"/>
      <c r="U53" s="6"/>
      <c r="V53" s="6"/>
      <c r="W53" s="66"/>
    </row>
    <row r="54" spans="2:23" ht="15.75" thickBot="1" x14ac:dyDescent="0.3">
      <c r="B54" s="67"/>
      <c r="C54" s="68"/>
      <c r="D54" s="68"/>
      <c r="E54" s="68"/>
      <c r="F54" s="68"/>
      <c r="G54" s="68"/>
      <c r="H54" s="68"/>
      <c r="I54" s="68"/>
      <c r="J54" s="68"/>
      <c r="K54" s="68"/>
      <c r="L54" s="68"/>
      <c r="M54" s="68"/>
      <c r="N54" s="68"/>
      <c r="O54" s="68"/>
      <c r="P54" s="68"/>
      <c r="Q54" s="68"/>
      <c r="R54" s="68"/>
      <c r="S54" s="68"/>
      <c r="T54" s="68"/>
      <c r="U54" s="68"/>
      <c r="V54" s="68"/>
      <c r="W54" s="69"/>
    </row>
    <row r="61" spans="2:23" x14ac:dyDescent="0.25">
      <c r="D61" s="3"/>
      <c r="E61" s="3"/>
      <c r="F61" s="3"/>
      <c r="G61" s="3"/>
      <c r="H61" s="3"/>
      <c r="I61" s="3"/>
      <c r="J61" s="3"/>
      <c r="K61" s="3"/>
      <c r="L61" s="3"/>
      <c r="M61" s="3"/>
      <c r="N61" s="3"/>
      <c r="O61" s="3"/>
      <c r="P61" s="3"/>
      <c r="Q61" s="3"/>
      <c r="R61" s="21"/>
      <c r="S61" s="21"/>
      <c r="T61" s="21"/>
    </row>
  </sheetData>
  <mergeCells count="1">
    <mergeCell ref="B5:W48"/>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F35C-A0DA-453C-B058-B3F9C165F5DF}">
  <dimension ref="B1:K54"/>
  <sheetViews>
    <sheetView showGridLines="0" tabSelected="1" zoomScaleNormal="100" workbookViewId="0">
      <selection activeCell="B5" sqref="B5"/>
    </sheetView>
  </sheetViews>
  <sheetFormatPr defaultColWidth="9.140625" defaultRowHeight="14.25" x14ac:dyDescent="0.2"/>
  <cols>
    <col min="1" max="1" width="1.42578125" style="6" customWidth="1"/>
    <col min="2" max="2" width="37.7109375" style="6" customWidth="1"/>
    <col min="3" max="8" width="12.140625" style="6" customWidth="1"/>
    <col min="9" max="9" width="6.140625" style="6" customWidth="1"/>
    <col min="10" max="10" width="11.28515625" style="6" customWidth="1"/>
    <col min="11" max="12" width="11.85546875" style="6" customWidth="1"/>
    <col min="13" max="16384" width="9.140625" style="6"/>
  </cols>
  <sheetData>
    <row r="1" spans="2:11" ht="14.25" customHeight="1" x14ac:dyDescent="0.2">
      <c r="C1" s="96" t="s">
        <v>104</v>
      </c>
      <c r="D1" s="96"/>
      <c r="E1" s="96"/>
      <c r="F1" s="96"/>
      <c r="G1" s="96"/>
      <c r="H1" s="96"/>
      <c r="I1" s="96"/>
      <c r="J1" s="96"/>
      <c r="K1" s="96"/>
    </row>
    <row r="2" spans="2:11" ht="14.25" customHeight="1" x14ac:dyDescent="0.2">
      <c r="C2" s="96"/>
      <c r="D2" s="96"/>
      <c r="E2" s="96"/>
      <c r="F2" s="96"/>
      <c r="G2" s="96"/>
      <c r="H2" s="96"/>
      <c r="I2" s="96"/>
      <c r="J2" s="96"/>
      <c r="K2" s="96"/>
    </row>
    <row r="3" spans="2:11" ht="14.25" customHeight="1" x14ac:dyDescent="0.2">
      <c r="C3" s="96"/>
      <c r="D3" s="96"/>
      <c r="E3" s="96"/>
      <c r="F3" s="96"/>
      <c r="G3" s="96"/>
      <c r="H3" s="96"/>
      <c r="I3" s="96"/>
      <c r="J3" s="96"/>
      <c r="K3" s="96"/>
    </row>
    <row r="5" spans="2:11" ht="24" x14ac:dyDescent="0.2">
      <c r="B5" s="72" t="s">
        <v>160</v>
      </c>
      <c r="C5" s="20" t="s">
        <v>64</v>
      </c>
      <c r="D5" s="20" t="s">
        <v>1</v>
      </c>
      <c r="E5" s="20" t="s">
        <v>0</v>
      </c>
      <c r="F5" s="20" t="s">
        <v>33</v>
      </c>
      <c r="G5" s="20" t="s">
        <v>63</v>
      </c>
      <c r="H5" s="20" t="s">
        <v>50</v>
      </c>
      <c r="I5" s="20" t="s">
        <v>84</v>
      </c>
      <c r="J5" s="20" t="s">
        <v>2</v>
      </c>
    </row>
    <row r="6" spans="2:11" ht="16.5" customHeight="1" x14ac:dyDescent="0.2">
      <c r="B6" s="33" t="s">
        <v>30</v>
      </c>
      <c r="C6" s="54">
        <v>843.3</v>
      </c>
      <c r="D6" s="58">
        <v>39.799999999999997</v>
      </c>
      <c r="E6" s="39">
        <f>E31</f>
        <v>2573</v>
      </c>
      <c r="F6" s="61">
        <v>24.7</v>
      </c>
      <c r="G6" s="48">
        <v>61.5</v>
      </c>
      <c r="H6" s="48">
        <v>14.9</v>
      </c>
      <c r="I6" s="42"/>
      <c r="J6" s="42"/>
    </row>
    <row r="7" spans="2:11" ht="15.75" customHeight="1" x14ac:dyDescent="0.2">
      <c r="B7" s="33" t="s">
        <v>31</v>
      </c>
      <c r="C7" s="36">
        <f>ROUND(385*22.0462,0)</f>
        <v>8488</v>
      </c>
      <c r="D7" s="36">
        <f>ROUND(974*22.0462,0)</f>
        <v>21473</v>
      </c>
      <c r="E7" s="55" t="s">
        <v>3</v>
      </c>
      <c r="F7" s="55" t="s">
        <v>3</v>
      </c>
      <c r="G7" s="36">
        <f>C39</f>
        <v>125</v>
      </c>
      <c r="H7" s="36">
        <f>'2023 Simplified earnings by BU'!D54</f>
        <v>278</v>
      </c>
      <c r="I7" s="42"/>
      <c r="J7" s="42"/>
    </row>
    <row r="8" spans="2:11" ht="18" customHeight="1" x14ac:dyDescent="0.2">
      <c r="B8" s="33" t="s">
        <v>57</v>
      </c>
      <c r="C8" s="55" t="s">
        <v>3</v>
      </c>
      <c r="D8" s="37">
        <f>D10-D7</f>
        <v>-4475</v>
      </c>
      <c r="E8" s="55" t="s">
        <v>3</v>
      </c>
      <c r="F8" s="55" t="s">
        <v>3</v>
      </c>
      <c r="G8" s="36">
        <f>SUM(C42:C44)</f>
        <v>13</v>
      </c>
      <c r="H8" s="37">
        <v>-18</v>
      </c>
      <c r="I8" s="42"/>
      <c r="J8" s="42"/>
    </row>
    <row r="9" spans="2:11" ht="18" customHeight="1" x14ac:dyDescent="0.2">
      <c r="B9" s="74" t="s">
        <v>32</v>
      </c>
      <c r="C9" s="37">
        <f>C10-C7</f>
        <v>-22</v>
      </c>
      <c r="D9" s="55" t="s">
        <v>3</v>
      </c>
      <c r="E9" s="55" t="s">
        <v>3</v>
      </c>
      <c r="F9" s="55" t="s">
        <v>3</v>
      </c>
      <c r="G9" s="37">
        <f>SUM(C40:C41)</f>
        <v>-24</v>
      </c>
      <c r="H9" s="55" t="s">
        <v>3</v>
      </c>
      <c r="I9" s="42"/>
      <c r="J9" s="74"/>
    </row>
    <row r="10" spans="2:11" ht="18" customHeight="1" x14ac:dyDescent="0.2">
      <c r="B10" s="34" t="s">
        <v>4</v>
      </c>
      <c r="C10" s="38">
        <f>ROUND(384*22.0462,0)</f>
        <v>8466</v>
      </c>
      <c r="D10" s="38">
        <f>ROUND(771*22.0462,0)</f>
        <v>16998</v>
      </c>
      <c r="E10" s="47">
        <f>ROUND(E32,0)</f>
        <v>1744</v>
      </c>
      <c r="F10" s="62">
        <v>136</v>
      </c>
      <c r="G10" s="38">
        <f>SUM(G7:G9)</f>
        <v>114</v>
      </c>
      <c r="H10" s="38">
        <f>SUM(H7:H9)</f>
        <v>260</v>
      </c>
      <c r="I10" s="64"/>
      <c r="J10" s="64"/>
    </row>
    <row r="11" spans="2:11" ht="18" customHeight="1" x14ac:dyDescent="0.2">
      <c r="B11" s="33" t="s">
        <v>5</v>
      </c>
      <c r="C11" s="36">
        <f>ROUND(166*22.0462,0)</f>
        <v>3660</v>
      </c>
      <c r="D11" s="36">
        <f>ROUND(541*22.0462,0)</f>
        <v>11927</v>
      </c>
      <c r="E11" s="40">
        <v>968</v>
      </c>
      <c r="F11" s="63">
        <v>71</v>
      </c>
      <c r="G11" s="36">
        <v>38</v>
      </c>
      <c r="H11" s="36">
        <v>121</v>
      </c>
      <c r="I11" s="42"/>
      <c r="J11" s="42"/>
    </row>
    <row r="12" spans="2:11" ht="18" customHeight="1" x14ac:dyDescent="0.2">
      <c r="B12" s="33" t="s">
        <v>14</v>
      </c>
      <c r="C12" s="55">
        <v>0</v>
      </c>
      <c r="D12" s="36">
        <v>111</v>
      </c>
      <c r="E12" s="40">
        <v>23</v>
      </c>
      <c r="F12" s="63">
        <v>5</v>
      </c>
      <c r="G12" s="36">
        <v>4</v>
      </c>
      <c r="H12" s="36">
        <v>57</v>
      </c>
      <c r="I12" s="42"/>
      <c r="J12" s="42"/>
    </row>
    <row r="13" spans="2:11" ht="20.25" customHeight="1" x14ac:dyDescent="0.2">
      <c r="B13" s="33" t="s">
        <v>85</v>
      </c>
      <c r="C13" s="36">
        <v>972.17</v>
      </c>
      <c r="D13" s="36">
        <v>1618.29</v>
      </c>
      <c r="E13" s="60">
        <v>229.49</v>
      </c>
      <c r="F13" s="63">
        <v>42.22</v>
      </c>
      <c r="G13" s="36">
        <v>6.75</v>
      </c>
      <c r="H13" s="37">
        <v>-6.59</v>
      </c>
      <c r="I13" s="42"/>
      <c r="J13" s="42"/>
    </row>
    <row r="14" spans="2:11" ht="18" customHeight="1" x14ac:dyDescent="0.2">
      <c r="B14" s="34" t="s">
        <v>6</v>
      </c>
      <c r="C14" s="38">
        <f t="shared" ref="C14:H14" si="0">C10-C11-C12-C13</f>
        <v>3833.83</v>
      </c>
      <c r="D14" s="38">
        <f t="shared" si="0"/>
        <v>3341.71</v>
      </c>
      <c r="E14" s="47">
        <f t="shared" si="0"/>
        <v>523.51</v>
      </c>
      <c r="F14" s="62">
        <f t="shared" si="0"/>
        <v>17.78</v>
      </c>
      <c r="G14" s="38">
        <f t="shared" si="0"/>
        <v>65.25</v>
      </c>
      <c r="H14" s="38">
        <f t="shared" si="0"/>
        <v>88.59</v>
      </c>
      <c r="I14" s="64"/>
      <c r="J14" s="64"/>
    </row>
    <row r="15" spans="2:11" ht="16.5" customHeight="1" x14ac:dyDescent="0.2">
      <c r="B15" s="33" t="s">
        <v>34</v>
      </c>
      <c r="C15" s="55">
        <f>ROUND((C6*C14/1000),0)</f>
        <v>3233</v>
      </c>
      <c r="D15" s="55">
        <f>ROUND((D6*D14)/1000,0)</f>
        <v>133</v>
      </c>
      <c r="E15" s="55">
        <f>ROUND(E14*E6/1000,0)</f>
        <v>1347</v>
      </c>
      <c r="F15" s="55">
        <f>ROUND(F14*' Earnings Footnotes'!I9,0)</f>
        <v>176</v>
      </c>
      <c r="G15" s="55">
        <f>ROUND((G6*G14),0)</f>
        <v>4013</v>
      </c>
      <c r="H15" s="55">
        <f>ROUND((H6*H14),0)</f>
        <v>1320</v>
      </c>
      <c r="I15" s="55">
        <v>-22</v>
      </c>
      <c r="J15" s="55">
        <f>SUM(C15:I15)</f>
        <v>10200</v>
      </c>
    </row>
    <row r="16" spans="2:11" ht="18.75" customHeight="1" x14ac:dyDescent="0.2">
      <c r="B16" s="33" t="s">
        <v>65</v>
      </c>
      <c r="C16" s="55">
        <v>0</v>
      </c>
      <c r="D16" s="55">
        <v>0</v>
      </c>
      <c r="E16" s="55">
        <v>-138</v>
      </c>
      <c r="F16" s="55">
        <v>-104</v>
      </c>
      <c r="G16" s="55">
        <v>0</v>
      </c>
      <c r="H16" s="55">
        <v>0</v>
      </c>
      <c r="I16" s="55">
        <v>0</v>
      </c>
      <c r="J16" s="55">
        <f>SUM(C16:I16)</f>
        <v>-242</v>
      </c>
    </row>
    <row r="17" spans="2:10" ht="17.25" customHeight="1" x14ac:dyDescent="0.2">
      <c r="B17" s="34" t="s">
        <v>35</v>
      </c>
      <c r="C17" s="56">
        <f>ROUND(SUM(C15:C16),0)</f>
        <v>3233</v>
      </c>
      <c r="D17" s="56">
        <f>ROUND(SUM(D15:D16),0)</f>
        <v>133</v>
      </c>
      <c r="E17" s="56">
        <f t="shared" ref="E17:G17" si="1">ROUND(SUM(E15:E16),0)</f>
        <v>1209</v>
      </c>
      <c r="F17" s="56">
        <f>ROUND(SUM(F15:F16),0)</f>
        <v>72</v>
      </c>
      <c r="G17" s="56">
        <f t="shared" si="1"/>
        <v>4013</v>
      </c>
      <c r="H17" s="56">
        <f>ROUND(SUM(H15:H16),0)</f>
        <v>1320</v>
      </c>
      <c r="I17" s="56">
        <f>ROUND(SUM(I15:I16),0)</f>
        <v>-22</v>
      </c>
      <c r="J17" s="56">
        <f>ROUND(SUM(J15:J16),0)</f>
        <v>9958</v>
      </c>
    </row>
    <row r="18" spans="2:10" ht="19.149999999999999" customHeight="1" x14ac:dyDescent="0.2">
      <c r="B18" s="35" t="s">
        <v>17</v>
      </c>
      <c r="C18" s="57" t="s">
        <v>105</v>
      </c>
      <c r="D18" s="59">
        <v>1</v>
      </c>
      <c r="E18" s="57" t="s">
        <v>19</v>
      </c>
      <c r="F18" s="57" t="s">
        <v>18</v>
      </c>
      <c r="G18" s="57" t="s">
        <v>106</v>
      </c>
      <c r="H18" s="59">
        <v>1</v>
      </c>
      <c r="I18" s="59">
        <v>1</v>
      </c>
      <c r="J18" s="57" t="s">
        <v>19</v>
      </c>
    </row>
    <row r="19" spans="2:10" ht="15" thickBot="1" x14ac:dyDescent="0.25"/>
    <row r="20" spans="2:10" ht="15" thickTop="1" x14ac:dyDescent="0.2">
      <c r="B20" s="97" t="s">
        <v>13</v>
      </c>
      <c r="C20" s="98"/>
      <c r="D20" s="98"/>
      <c r="E20" s="99"/>
    </row>
    <row r="21" spans="2:10" ht="15" thickBot="1" x14ac:dyDescent="0.25">
      <c r="B21" s="100"/>
      <c r="C21" s="101"/>
      <c r="D21" s="101"/>
      <c r="E21" s="102"/>
    </row>
    <row r="22" spans="2:10" ht="7.5" customHeight="1" thickTop="1" x14ac:dyDescent="0.2">
      <c r="B22" s="7"/>
      <c r="C22" s="7"/>
      <c r="D22" s="7"/>
      <c r="E22" s="7"/>
    </row>
    <row r="23" spans="2:10" x14ac:dyDescent="0.2">
      <c r="B23" s="24" t="s">
        <v>7</v>
      </c>
      <c r="C23" s="81" t="s">
        <v>25</v>
      </c>
      <c r="D23" s="81" t="s">
        <v>9</v>
      </c>
      <c r="E23" s="81" t="s">
        <v>36</v>
      </c>
    </row>
    <row r="24" spans="2:10" x14ac:dyDescent="0.2">
      <c r="B24" s="24" t="s">
        <v>8</v>
      </c>
      <c r="C24" s="81"/>
      <c r="D24" s="81"/>
      <c r="E24" s="81"/>
    </row>
    <row r="25" spans="2:10" x14ac:dyDescent="0.2">
      <c r="B25" s="22" t="s">
        <v>10</v>
      </c>
      <c r="C25" s="40">
        <v>959</v>
      </c>
      <c r="D25" s="39">
        <v>1150</v>
      </c>
      <c r="E25" s="41">
        <f>ROUND(C25*D25/1000,0)</f>
        <v>1103</v>
      </c>
    </row>
    <row r="26" spans="2:10" x14ac:dyDescent="0.2">
      <c r="B26" s="22" t="s">
        <v>11</v>
      </c>
      <c r="C26" s="40">
        <v>1318</v>
      </c>
      <c r="D26" s="39">
        <v>955</v>
      </c>
      <c r="E26" s="41">
        <f>ROUND(C26*D26/1000,0)</f>
        <v>1259</v>
      </c>
    </row>
    <row r="27" spans="2:10" x14ac:dyDescent="0.2">
      <c r="B27" s="22" t="s">
        <v>12</v>
      </c>
      <c r="C27" s="40">
        <v>6575</v>
      </c>
      <c r="D27" s="39">
        <v>146</v>
      </c>
      <c r="E27" s="41">
        <f>ROUND(C27*D27/1000,0)</f>
        <v>960</v>
      </c>
    </row>
    <row r="28" spans="2:10" x14ac:dyDescent="0.2">
      <c r="B28" s="22" t="s">
        <v>26</v>
      </c>
      <c r="C28" s="36"/>
      <c r="D28" s="39">
        <v>322</v>
      </c>
      <c r="E28" s="41">
        <v>429</v>
      </c>
    </row>
    <row r="29" spans="2:10" ht="15.75" customHeight="1" x14ac:dyDescent="0.2">
      <c r="B29" s="30" t="s">
        <v>123</v>
      </c>
      <c r="C29" s="42"/>
      <c r="D29" s="42"/>
      <c r="E29" s="41">
        <v>736</v>
      </c>
    </row>
    <row r="30" spans="2:10" ht="14.25" customHeight="1" thickBot="1" x14ac:dyDescent="0.25">
      <c r="B30" s="8" t="s">
        <v>163</v>
      </c>
      <c r="C30" s="43"/>
      <c r="D30" s="43"/>
      <c r="E30" s="44">
        <f>SUM(E25:E29)</f>
        <v>4487</v>
      </c>
    </row>
    <row r="31" spans="2:10" ht="15" customHeight="1" x14ac:dyDescent="0.2">
      <c r="B31" s="31" t="s">
        <v>102</v>
      </c>
      <c r="C31" s="45"/>
      <c r="D31" s="45"/>
      <c r="E31" s="39">
        <f>SUM(D25:D28)</f>
        <v>2573</v>
      </c>
    </row>
    <row r="32" spans="2:10" ht="14.25" customHeight="1" x14ac:dyDescent="0.2">
      <c r="B32" s="29" t="s">
        <v>103</v>
      </c>
      <c r="C32" s="46"/>
      <c r="D32" s="46"/>
      <c r="E32" s="47">
        <f>(E30/E31*1000)</f>
        <v>1743.8787407695297</v>
      </c>
    </row>
    <row r="33" spans="2:8" ht="14.25" customHeight="1" thickBot="1" x14ac:dyDescent="0.25"/>
    <row r="34" spans="2:8" ht="14.25" customHeight="1" thickTop="1" x14ac:dyDescent="0.2">
      <c r="B34" s="90" t="s">
        <v>61</v>
      </c>
      <c r="C34" s="91"/>
      <c r="D34" s="91"/>
      <c r="E34" s="92"/>
    </row>
    <row r="35" spans="2:8" ht="14.25" customHeight="1" thickBot="1" x14ac:dyDescent="0.25">
      <c r="B35" s="93"/>
      <c r="C35" s="94"/>
      <c r="D35" s="94"/>
      <c r="E35" s="95"/>
    </row>
    <row r="36" spans="2:8" ht="7.15" customHeight="1" thickTop="1" x14ac:dyDescent="0.2"/>
    <row r="37" spans="2:8" ht="14.25" customHeight="1" x14ac:dyDescent="0.2">
      <c r="B37" s="9"/>
      <c r="C37" s="81" t="s">
        <v>156</v>
      </c>
      <c r="D37" s="81" t="s">
        <v>20</v>
      </c>
      <c r="E37" s="81" t="s">
        <v>21</v>
      </c>
    </row>
    <row r="38" spans="2:8" ht="14.25" customHeight="1" x14ac:dyDescent="0.2">
      <c r="B38" s="9"/>
      <c r="C38" s="81"/>
      <c r="D38" s="81"/>
      <c r="E38" s="81"/>
    </row>
    <row r="39" spans="2:8" ht="14.25" customHeight="1" x14ac:dyDescent="0.2">
      <c r="B39" s="30" t="s">
        <v>164</v>
      </c>
      <c r="C39" s="36">
        <f t="shared" ref="C39:C44" si="2">ROUND(((D39*37.2)+(E39*24.3))/$G$6,0)</f>
        <v>125</v>
      </c>
      <c r="D39" s="36">
        <v>120</v>
      </c>
      <c r="E39" s="36">
        <v>132</v>
      </c>
    </row>
    <row r="40" spans="2:8" ht="14.25" customHeight="1" x14ac:dyDescent="0.2">
      <c r="B40" s="22" t="s">
        <v>23</v>
      </c>
      <c r="C40" s="37">
        <f t="shared" si="2"/>
        <v>-19</v>
      </c>
      <c r="D40" s="37">
        <v>-16</v>
      </c>
      <c r="E40" s="37">
        <v>-23</v>
      </c>
    </row>
    <row r="41" spans="2:8" ht="14.25" customHeight="1" x14ac:dyDescent="0.2">
      <c r="B41" s="30" t="s">
        <v>165</v>
      </c>
      <c r="C41" s="37">
        <f t="shared" si="2"/>
        <v>-5</v>
      </c>
      <c r="D41" s="37">
        <v>-2</v>
      </c>
      <c r="E41" s="37">
        <v>-10</v>
      </c>
    </row>
    <row r="42" spans="2:8" ht="14.25" customHeight="1" x14ac:dyDescent="0.2">
      <c r="B42" s="30" t="s">
        <v>66</v>
      </c>
      <c r="C42" s="36">
        <f t="shared" si="2"/>
        <v>4</v>
      </c>
      <c r="D42" s="36">
        <v>7</v>
      </c>
      <c r="E42" s="36"/>
    </row>
    <row r="43" spans="2:8" ht="14.25" customHeight="1" x14ac:dyDescent="0.2">
      <c r="B43" s="30" t="s">
        <v>67</v>
      </c>
      <c r="C43" s="36">
        <f t="shared" si="2"/>
        <v>3</v>
      </c>
      <c r="D43" s="36">
        <v>3</v>
      </c>
      <c r="E43" s="36">
        <v>4</v>
      </c>
    </row>
    <row r="44" spans="2:8" ht="14.25" customHeight="1" x14ac:dyDescent="0.2">
      <c r="B44" s="30" t="s">
        <v>68</v>
      </c>
      <c r="C44" s="37">
        <f t="shared" si="2"/>
        <v>6</v>
      </c>
      <c r="D44" s="37">
        <v>5</v>
      </c>
      <c r="E44" s="37">
        <v>7</v>
      </c>
    </row>
    <row r="45" spans="2:8" ht="14.25" customHeight="1" x14ac:dyDescent="0.2">
      <c r="B45" s="29" t="s">
        <v>24</v>
      </c>
      <c r="C45" s="38">
        <f t="shared" ref="C45" si="3">ROUND(((D45*37.2)+(E45*24.3))/$G$6,0)</f>
        <v>114</v>
      </c>
      <c r="D45" s="38">
        <f>SUM(D39:D44)</f>
        <v>117</v>
      </c>
      <c r="E45" s="38">
        <f>SUM(E39:E44)</f>
        <v>110</v>
      </c>
      <c r="F45" s="26"/>
      <c r="G45" s="26"/>
      <c r="H45" s="26"/>
    </row>
    <row r="46" spans="2:8" ht="15" thickBot="1" x14ac:dyDescent="0.25">
      <c r="C46" s="27"/>
      <c r="D46" s="27"/>
      <c r="E46" s="27"/>
    </row>
    <row r="47" spans="2:8" ht="15" thickTop="1" x14ac:dyDescent="0.2">
      <c r="B47" s="82" t="s">
        <v>62</v>
      </c>
      <c r="C47" s="83"/>
      <c r="D47" s="83"/>
      <c r="E47" s="84"/>
    </row>
    <row r="48" spans="2:8" ht="15" thickBot="1" x14ac:dyDescent="0.25">
      <c r="B48" s="85"/>
      <c r="C48" s="86"/>
      <c r="D48" s="86"/>
      <c r="E48" s="87"/>
    </row>
    <row r="49" spans="2:7" ht="7.5" customHeight="1" thickTop="1" x14ac:dyDescent="0.2">
      <c r="B49" s="7"/>
      <c r="C49" s="7"/>
      <c r="D49" s="7"/>
      <c r="E49" s="7"/>
    </row>
    <row r="50" spans="2:7" s="2" customFormat="1" ht="12" x14ac:dyDescent="0.2">
      <c r="B50" s="88"/>
      <c r="C50" s="89"/>
      <c r="D50" s="81" t="s">
        <v>22</v>
      </c>
      <c r="E50" s="81" t="s">
        <v>9</v>
      </c>
      <c r="F50" s="3"/>
      <c r="G50" s="3"/>
    </row>
    <row r="51" spans="2:7" s="2" customFormat="1" ht="12" x14ac:dyDescent="0.2">
      <c r="B51" s="88"/>
      <c r="C51" s="89"/>
      <c r="D51" s="81"/>
      <c r="E51" s="81"/>
      <c r="F51" s="3"/>
      <c r="G51" s="3"/>
    </row>
    <row r="52" spans="2:7" s="2" customFormat="1" ht="15" customHeight="1" x14ac:dyDescent="0.2">
      <c r="B52" s="22" t="s">
        <v>15</v>
      </c>
      <c r="C52" s="10"/>
      <c r="D52" s="36">
        <v>296</v>
      </c>
      <c r="E52" s="48">
        <v>11.5</v>
      </c>
      <c r="F52" s="4"/>
      <c r="G52" s="4"/>
    </row>
    <row r="53" spans="2:7" s="2" customFormat="1" ht="15" customHeight="1" x14ac:dyDescent="0.2">
      <c r="B53" s="22" t="s">
        <v>16</v>
      </c>
      <c r="C53" s="11"/>
      <c r="D53" s="36">
        <v>219</v>
      </c>
      <c r="E53" s="48">
        <v>3.4</v>
      </c>
      <c r="F53" s="3"/>
      <c r="G53" s="3"/>
    </row>
    <row r="54" spans="2:7" s="2" customFormat="1" ht="15" customHeight="1" x14ac:dyDescent="0.2">
      <c r="B54" s="29" t="s">
        <v>69</v>
      </c>
      <c r="C54" s="23"/>
      <c r="D54" s="38">
        <f>ROUND(((D52*E52)+(D53*E53))/E54,0)</f>
        <v>278</v>
      </c>
      <c r="E54" s="49">
        <f>SUM(E52:E53)</f>
        <v>14.9</v>
      </c>
      <c r="F54" s="25"/>
      <c r="G54" s="25"/>
    </row>
  </sheetData>
  <mergeCells count="14">
    <mergeCell ref="B34:E35"/>
    <mergeCell ref="C1:K3"/>
    <mergeCell ref="B20:E21"/>
    <mergeCell ref="C23:C24"/>
    <mergeCell ref="D23:D24"/>
    <mergeCell ref="E23:E24"/>
    <mergeCell ref="C37:C38"/>
    <mergeCell ref="D37:D38"/>
    <mergeCell ref="E37:E38"/>
    <mergeCell ref="B47:E48"/>
    <mergeCell ref="B50:B51"/>
    <mergeCell ref="C50:C51"/>
    <mergeCell ref="D50:D51"/>
    <mergeCell ref="E50:E51"/>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P38"/>
  <sheetViews>
    <sheetView showGridLines="0" topLeftCell="A7" workbookViewId="0">
      <selection activeCell="A38" sqref="A38"/>
    </sheetView>
  </sheetViews>
  <sheetFormatPr defaultColWidth="9.140625" defaultRowHeight="14.25" x14ac:dyDescent="0.2"/>
  <cols>
    <col min="1" max="1" width="3.140625" style="6" bestFit="1" customWidth="1"/>
    <col min="2" max="2" width="3.140625" style="6" customWidth="1"/>
    <col min="3" max="7" width="9.140625" style="6"/>
    <col min="8" max="8" width="8.140625" style="6" customWidth="1"/>
    <col min="9" max="9" width="6.140625" style="6" customWidth="1"/>
    <col min="10" max="10" width="11.28515625" style="6" customWidth="1"/>
    <col min="11" max="16384" width="9.140625" style="6"/>
  </cols>
  <sheetData>
    <row r="5" spans="1:16" x14ac:dyDescent="0.2">
      <c r="A5" s="32">
        <v>1</v>
      </c>
      <c r="B5" s="50" t="s">
        <v>107</v>
      </c>
      <c r="C5" s="28"/>
      <c r="D5" s="28"/>
      <c r="E5" s="28"/>
      <c r="F5" s="28"/>
      <c r="G5" s="28"/>
      <c r="H5" s="28"/>
      <c r="I5" s="28"/>
      <c r="J5" s="28"/>
      <c r="K5" s="28"/>
      <c r="L5" s="28"/>
      <c r="M5" s="28"/>
      <c r="N5" s="28"/>
      <c r="O5" s="28"/>
    </row>
    <row r="6" spans="1:16" x14ac:dyDescent="0.2">
      <c r="A6" s="32">
        <v>2</v>
      </c>
      <c r="B6" s="50" t="s">
        <v>108</v>
      </c>
      <c r="C6" s="50"/>
      <c r="D6" s="28"/>
      <c r="E6" s="28"/>
      <c r="F6" s="28"/>
      <c r="G6" s="28"/>
      <c r="H6" s="28"/>
      <c r="I6" s="28"/>
      <c r="J6" s="28"/>
      <c r="K6" s="28"/>
      <c r="L6" s="28"/>
      <c r="M6" s="28"/>
      <c r="N6" s="28"/>
      <c r="O6" s="28"/>
    </row>
    <row r="7" spans="1:16" x14ac:dyDescent="0.2">
      <c r="A7" s="32">
        <v>3</v>
      </c>
      <c r="B7" s="50" t="s">
        <v>109</v>
      </c>
      <c r="C7" s="50"/>
      <c r="D7" s="28"/>
      <c r="E7" s="28"/>
      <c r="F7" s="28"/>
      <c r="G7" s="28"/>
      <c r="H7" s="28"/>
      <c r="I7" s="28"/>
      <c r="J7" s="28"/>
      <c r="K7" s="28"/>
      <c r="L7" s="28"/>
      <c r="M7" s="28"/>
      <c r="N7" s="28"/>
      <c r="O7" s="28"/>
    </row>
    <row r="8" spans="1:16" x14ac:dyDescent="0.2">
      <c r="A8" s="32">
        <v>4</v>
      </c>
      <c r="B8" s="50" t="s">
        <v>110</v>
      </c>
      <c r="C8" s="28"/>
      <c r="D8" s="28"/>
      <c r="E8" s="28"/>
      <c r="F8" s="28"/>
      <c r="G8" s="28"/>
      <c r="H8" s="28"/>
      <c r="I8" s="28"/>
      <c r="J8" s="28"/>
      <c r="K8" s="28"/>
      <c r="L8" s="28"/>
      <c r="M8" s="28"/>
      <c r="N8" s="28"/>
      <c r="O8" s="28"/>
    </row>
    <row r="9" spans="1:16" x14ac:dyDescent="0.2">
      <c r="A9" s="32">
        <v>5</v>
      </c>
      <c r="B9" s="50" t="s">
        <v>70</v>
      </c>
      <c r="C9" s="50"/>
      <c r="D9" s="28"/>
      <c r="E9" s="28"/>
      <c r="F9" s="28"/>
      <c r="G9" s="28"/>
      <c r="H9" s="28"/>
      <c r="I9" s="73">
        <v>9.9</v>
      </c>
      <c r="J9" s="50" t="s">
        <v>166</v>
      </c>
      <c r="K9" s="28"/>
      <c r="L9" s="28"/>
      <c r="M9" s="28"/>
      <c r="N9" s="28"/>
      <c r="O9" s="28"/>
    </row>
    <row r="10" spans="1:16" x14ac:dyDescent="0.2">
      <c r="A10" s="32">
        <v>6</v>
      </c>
      <c r="B10" s="50" t="s">
        <v>71</v>
      </c>
      <c r="C10" s="50"/>
      <c r="D10" s="28"/>
      <c r="E10" s="28"/>
      <c r="F10" s="28"/>
      <c r="G10" s="28"/>
      <c r="H10" s="28"/>
      <c r="I10" s="28"/>
      <c r="J10" s="28"/>
      <c r="K10" s="28"/>
      <c r="L10" s="28"/>
      <c r="M10" s="28"/>
      <c r="N10" s="28"/>
      <c r="O10" s="28"/>
      <c r="P10" s="28"/>
    </row>
    <row r="11" spans="1:16" ht="14.25" customHeight="1" x14ac:dyDescent="0.2">
      <c r="A11" s="32">
        <v>7</v>
      </c>
      <c r="B11" s="52" t="s">
        <v>86</v>
      </c>
      <c r="C11" s="52"/>
      <c r="D11" s="52"/>
      <c r="E11" s="52"/>
      <c r="F11" s="52"/>
      <c r="G11" s="52"/>
      <c r="H11" s="52"/>
      <c r="I11" s="52"/>
      <c r="J11" s="52"/>
      <c r="K11" s="52"/>
      <c r="L11" s="52"/>
      <c r="M11" s="52"/>
      <c r="N11" s="52"/>
      <c r="O11" s="52"/>
    </row>
    <row r="12" spans="1:16" x14ac:dyDescent="0.2">
      <c r="A12" s="32">
        <v>8</v>
      </c>
      <c r="B12" s="50" t="s">
        <v>87</v>
      </c>
      <c r="C12" s="50"/>
      <c r="D12" s="28"/>
      <c r="E12" s="28"/>
      <c r="F12" s="28"/>
      <c r="G12" s="28"/>
      <c r="H12" s="28"/>
      <c r="I12" s="28"/>
      <c r="J12" s="28"/>
      <c r="K12" s="28"/>
      <c r="L12" s="28"/>
      <c r="M12" s="28"/>
      <c r="N12" s="28"/>
      <c r="O12" s="28"/>
    </row>
    <row r="13" spans="1:16" ht="29.25" customHeight="1" x14ac:dyDescent="0.2">
      <c r="A13" s="32">
        <v>9</v>
      </c>
      <c r="B13" s="103" t="s">
        <v>112</v>
      </c>
      <c r="C13" s="103"/>
      <c r="D13" s="103"/>
      <c r="E13" s="103"/>
      <c r="F13" s="103"/>
      <c r="G13" s="103"/>
      <c r="H13" s="103"/>
      <c r="I13" s="103"/>
      <c r="J13" s="103"/>
      <c r="K13" s="103"/>
      <c r="L13" s="103"/>
      <c r="M13" s="103"/>
      <c r="N13" s="103"/>
      <c r="O13" s="103"/>
      <c r="P13" s="103"/>
    </row>
    <row r="14" spans="1:16" x14ac:dyDescent="0.2">
      <c r="A14" s="32">
        <v>10</v>
      </c>
      <c r="B14" s="50" t="s">
        <v>111</v>
      </c>
      <c r="C14" s="50"/>
      <c r="D14" s="28"/>
      <c r="E14" s="28"/>
      <c r="F14" s="28"/>
      <c r="G14" s="28"/>
      <c r="H14" s="28"/>
      <c r="I14" s="28"/>
      <c r="J14" s="28"/>
      <c r="K14" s="28"/>
      <c r="L14" s="28"/>
      <c r="M14" s="28"/>
      <c r="N14" s="28"/>
      <c r="O14" s="28"/>
    </row>
    <row r="15" spans="1:16" x14ac:dyDescent="0.2">
      <c r="A15" s="32">
        <v>11</v>
      </c>
      <c r="B15" s="50" t="s">
        <v>88</v>
      </c>
      <c r="C15" s="50"/>
      <c r="D15" s="28"/>
      <c r="E15" s="28"/>
      <c r="F15" s="28"/>
      <c r="G15" s="28"/>
      <c r="H15" s="28"/>
      <c r="I15" s="28"/>
      <c r="J15" s="28"/>
      <c r="K15" s="28"/>
      <c r="L15" s="28"/>
      <c r="M15" s="28"/>
      <c r="N15" s="28"/>
      <c r="O15" s="28"/>
    </row>
    <row r="16" spans="1:16" x14ac:dyDescent="0.2">
      <c r="A16" s="32">
        <v>12</v>
      </c>
      <c r="B16" s="50" t="s">
        <v>89</v>
      </c>
      <c r="C16" s="50"/>
      <c r="D16" s="28"/>
      <c r="E16" s="28"/>
      <c r="F16" s="28"/>
      <c r="G16" s="28"/>
      <c r="H16" s="28"/>
      <c r="I16" s="28"/>
      <c r="J16" s="28"/>
      <c r="K16" s="28"/>
      <c r="L16" s="28"/>
      <c r="M16" s="28"/>
      <c r="N16" s="28"/>
      <c r="O16" s="28"/>
    </row>
    <row r="17" spans="1:16" x14ac:dyDescent="0.2">
      <c r="A17" s="32">
        <v>13</v>
      </c>
      <c r="B17" s="50" t="s">
        <v>113</v>
      </c>
      <c r="C17" s="50"/>
      <c r="D17" s="28"/>
      <c r="E17" s="28"/>
      <c r="F17" s="28"/>
      <c r="G17" s="28"/>
      <c r="H17" s="28"/>
      <c r="I17" s="28"/>
      <c r="J17" s="28"/>
      <c r="K17" s="28"/>
      <c r="L17" s="28"/>
      <c r="M17" s="28"/>
      <c r="N17" s="28"/>
      <c r="O17" s="28"/>
    </row>
    <row r="18" spans="1:16" s="28" customFormat="1" x14ac:dyDescent="0.2">
      <c r="A18" s="32">
        <v>14</v>
      </c>
      <c r="B18" s="50" t="s">
        <v>114</v>
      </c>
      <c r="C18" s="50"/>
    </row>
    <row r="19" spans="1:16" x14ac:dyDescent="0.2">
      <c r="A19" s="32">
        <v>15</v>
      </c>
      <c r="B19" s="50" t="s">
        <v>28</v>
      </c>
      <c r="C19" s="50"/>
      <c r="D19" s="28"/>
      <c r="E19" s="28"/>
      <c r="F19" s="28"/>
      <c r="G19" s="28"/>
      <c r="H19" s="28"/>
      <c r="I19" s="28"/>
      <c r="J19" s="28"/>
      <c r="K19" s="28"/>
      <c r="L19" s="28"/>
      <c r="M19" s="28"/>
      <c r="N19" s="28"/>
      <c r="O19" s="28"/>
    </row>
    <row r="20" spans="1:16" x14ac:dyDescent="0.2">
      <c r="A20" s="32">
        <v>16</v>
      </c>
      <c r="B20" s="50" t="s">
        <v>90</v>
      </c>
      <c r="C20" s="50"/>
      <c r="D20" s="28"/>
      <c r="E20" s="28"/>
      <c r="F20" s="28"/>
      <c r="G20" s="28"/>
      <c r="H20" s="28"/>
      <c r="I20" s="28"/>
      <c r="J20" s="28"/>
      <c r="K20" s="28"/>
      <c r="L20" s="28"/>
      <c r="M20" s="28"/>
      <c r="N20" s="28"/>
      <c r="O20" s="28"/>
    </row>
    <row r="21" spans="1:16" x14ac:dyDescent="0.2">
      <c r="A21" s="32">
        <v>17</v>
      </c>
      <c r="B21" s="50" t="s">
        <v>60</v>
      </c>
      <c r="C21" s="50"/>
      <c r="D21" s="28"/>
      <c r="E21" s="28"/>
      <c r="F21" s="28"/>
      <c r="G21" s="28"/>
      <c r="H21" s="28"/>
      <c r="I21" s="28"/>
      <c r="J21" s="28"/>
      <c r="K21" s="28"/>
      <c r="L21" s="28"/>
      <c r="M21" s="28"/>
      <c r="N21" s="28"/>
      <c r="O21" s="28"/>
    </row>
    <row r="22" spans="1:16" x14ac:dyDescent="0.2">
      <c r="A22" s="32">
        <v>18</v>
      </c>
      <c r="B22" s="50" t="s">
        <v>157</v>
      </c>
      <c r="C22" s="50"/>
      <c r="D22" s="28"/>
      <c r="E22" s="28"/>
      <c r="F22" s="28"/>
      <c r="G22" s="28"/>
      <c r="H22" s="28"/>
      <c r="I22" s="28"/>
      <c r="J22" s="28"/>
      <c r="K22" s="28"/>
      <c r="L22" s="28"/>
      <c r="M22" s="28"/>
      <c r="N22" s="28"/>
      <c r="O22" s="28"/>
    </row>
    <row r="23" spans="1:16" x14ac:dyDescent="0.2">
      <c r="A23" s="32">
        <v>19</v>
      </c>
      <c r="B23" s="50" t="s">
        <v>59</v>
      </c>
      <c r="C23" s="50"/>
      <c r="D23" s="28"/>
      <c r="E23" s="28"/>
      <c r="F23" s="28"/>
      <c r="G23" s="28"/>
      <c r="H23" s="28"/>
      <c r="I23" s="28"/>
      <c r="J23" s="28"/>
      <c r="K23" s="28"/>
      <c r="L23" s="28"/>
      <c r="M23" s="28"/>
      <c r="N23" s="28"/>
      <c r="O23" s="28"/>
    </row>
    <row r="24" spans="1:16" ht="29.25" customHeight="1" x14ac:dyDescent="0.2">
      <c r="A24" s="32">
        <v>20</v>
      </c>
      <c r="B24" s="103" t="s">
        <v>154</v>
      </c>
      <c r="C24" s="103"/>
      <c r="D24" s="103"/>
      <c r="E24" s="103"/>
      <c r="F24" s="103"/>
      <c r="G24" s="103"/>
      <c r="H24" s="103"/>
      <c r="I24" s="103"/>
      <c r="J24" s="103"/>
      <c r="K24" s="103"/>
      <c r="L24" s="103"/>
      <c r="M24" s="103"/>
      <c r="N24" s="103"/>
      <c r="O24" s="103"/>
      <c r="P24" s="103"/>
    </row>
    <row r="25" spans="1:16" x14ac:dyDescent="0.2">
      <c r="A25" s="32">
        <v>21</v>
      </c>
      <c r="B25" s="52" t="s">
        <v>115</v>
      </c>
      <c r="C25" s="50"/>
      <c r="D25" s="28"/>
      <c r="E25" s="28"/>
      <c r="F25" s="28"/>
      <c r="G25" s="28"/>
      <c r="H25" s="28"/>
      <c r="I25" s="28"/>
      <c r="J25" s="28"/>
      <c r="K25" s="28"/>
      <c r="L25" s="28"/>
      <c r="M25" s="28"/>
      <c r="N25" s="28"/>
      <c r="O25" s="28"/>
    </row>
    <row r="26" spans="1:16" x14ac:dyDescent="0.2">
      <c r="A26" s="32">
        <v>22</v>
      </c>
      <c r="B26" s="50" t="s">
        <v>116</v>
      </c>
    </row>
    <row r="27" spans="1:16" x14ac:dyDescent="0.2">
      <c r="A27" s="32">
        <v>23</v>
      </c>
      <c r="B27" s="50" t="s">
        <v>117</v>
      </c>
      <c r="C27" s="50"/>
      <c r="D27" s="28"/>
      <c r="E27" s="28"/>
      <c r="F27" s="28"/>
      <c r="G27" s="28"/>
      <c r="H27" s="28"/>
      <c r="I27" s="28"/>
      <c r="J27" s="28"/>
      <c r="K27" s="28"/>
      <c r="L27" s="28"/>
      <c r="M27" s="28"/>
      <c r="N27" s="28"/>
      <c r="O27" s="28"/>
    </row>
    <row r="28" spans="1:16" x14ac:dyDescent="0.2">
      <c r="A28" s="32">
        <v>24</v>
      </c>
      <c r="B28" s="50" t="s">
        <v>158</v>
      </c>
      <c r="C28" s="50"/>
      <c r="D28" s="28"/>
      <c r="E28" s="28"/>
      <c r="F28" s="28"/>
      <c r="G28" s="28"/>
      <c r="H28" s="28"/>
      <c r="I28" s="28"/>
      <c r="J28" s="28"/>
      <c r="K28" s="28"/>
      <c r="L28" s="28"/>
      <c r="M28" s="28"/>
      <c r="N28" s="28"/>
      <c r="O28" s="28"/>
    </row>
    <row r="29" spans="1:16" x14ac:dyDescent="0.2">
      <c r="A29" s="32">
        <v>25</v>
      </c>
      <c r="B29" s="50" t="s">
        <v>91</v>
      </c>
      <c r="C29" s="30"/>
      <c r="D29" s="30"/>
      <c r="E29" s="30"/>
      <c r="F29" s="30"/>
      <c r="G29" s="30"/>
      <c r="H29" s="30"/>
      <c r="I29" s="30"/>
      <c r="J29" s="30"/>
      <c r="K29" s="30"/>
      <c r="L29" s="30"/>
      <c r="M29" s="30"/>
      <c r="N29" s="30"/>
      <c r="O29" s="30"/>
    </row>
    <row r="30" spans="1:16" x14ac:dyDescent="0.2">
      <c r="A30" s="32">
        <v>26</v>
      </c>
      <c r="B30" s="50" t="s">
        <v>29</v>
      </c>
      <c r="C30" s="50"/>
      <c r="D30" s="28"/>
      <c r="E30" s="28"/>
      <c r="F30" s="28"/>
      <c r="G30" s="28"/>
      <c r="H30" s="28"/>
      <c r="I30" s="28"/>
      <c r="J30" s="28"/>
      <c r="K30" s="28"/>
      <c r="L30" s="28"/>
      <c r="M30" s="28"/>
      <c r="N30" s="28"/>
      <c r="O30" s="28"/>
      <c r="P30" s="28"/>
    </row>
    <row r="31" spans="1:16" ht="14.25" customHeight="1" x14ac:dyDescent="0.2">
      <c r="A31" s="32">
        <v>27</v>
      </c>
      <c r="B31" s="50" t="s">
        <v>159</v>
      </c>
      <c r="C31" s="50"/>
      <c r="D31" s="28"/>
      <c r="E31" s="28"/>
      <c r="F31" s="28"/>
      <c r="G31" s="28"/>
      <c r="H31" s="28"/>
      <c r="I31" s="28"/>
      <c r="J31" s="28"/>
      <c r="K31" s="28"/>
      <c r="L31" s="28"/>
      <c r="M31" s="28"/>
      <c r="N31" s="28"/>
      <c r="O31" s="28"/>
      <c r="P31" s="28"/>
    </row>
    <row r="32" spans="1:16" ht="14.25" customHeight="1" x14ac:dyDescent="0.2">
      <c r="A32" s="32">
        <v>28</v>
      </c>
      <c r="B32" s="52" t="s">
        <v>155</v>
      </c>
      <c r="C32" s="51"/>
      <c r="D32" s="51"/>
      <c r="E32" s="51"/>
      <c r="F32" s="51"/>
      <c r="G32" s="51"/>
      <c r="H32" s="51"/>
      <c r="I32" s="51"/>
      <c r="J32" s="51"/>
      <c r="K32" s="51"/>
      <c r="L32" s="51"/>
      <c r="M32" s="51"/>
      <c r="N32" s="51"/>
      <c r="O32" s="51"/>
      <c r="P32" s="51"/>
    </row>
    <row r="33" spans="1:16" ht="29.25" customHeight="1" x14ac:dyDescent="0.2">
      <c r="A33" s="32">
        <v>29</v>
      </c>
      <c r="B33" s="103" t="s">
        <v>162</v>
      </c>
      <c r="C33" s="103"/>
      <c r="D33" s="103"/>
      <c r="E33" s="103"/>
      <c r="F33" s="103"/>
      <c r="G33" s="103"/>
      <c r="H33" s="103"/>
      <c r="I33" s="103"/>
      <c r="J33" s="103"/>
      <c r="K33" s="103"/>
      <c r="L33" s="103"/>
      <c r="M33" s="103"/>
      <c r="N33" s="103"/>
      <c r="O33" s="103"/>
      <c r="P33" s="103"/>
    </row>
    <row r="34" spans="1:16" x14ac:dyDescent="0.2">
      <c r="A34" s="32">
        <v>30</v>
      </c>
      <c r="B34" s="50" t="s">
        <v>118</v>
      </c>
      <c r="C34" s="28"/>
      <c r="D34" s="28"/>
      <c r="E34" s="28"/>
      <c r="F34" s="28"/>
      <c r="G34" s="28"/>
      <c r="H34" s="28"/>
      <c r="I34" s="28"/>
      <c r="J34" s="28"/>
      <c r="K34" s="28"/>
      <c r="L34" s="28"/>
      <c r="M34" s="28"/>
      <c r="N34" s="28"/>
      <c r="O34" s="28"/>
    </row>
    <row r="35" spans="1:16" s="28" customFormat="1" x14ac:dyDescent="0.2">
      <c r="A35" s="32">
        <v>31</v>
      </c>
      <c r="B35" s="50" t="s">
        <v>27</v>
      </c>
    </row>
    <row r="36" spans="1:16" x14ac:dyDescent="0.2">
      <c r="A36" s="32">
        <v>32</v>
      </c>
      <c r="B36" s="50" t="s">
        <v>92</v>
      </c>
    </row>
    <row r="37" spans="1:16" x14ac:dyDescent="0.2">
      <c r="A37" s="32">
        <v>33</v>
      </c>
      <c r="B37" s="50" t="s">
        <v>72</v>
      </c>
    </row>
    <row r="38" spans="1:16" x14ac:dyDescent="0.2">
      <c r="A38" s="32"/>
    </row>
  </sheetData>
  <mergeCells count="3">
    <mergeCell ref="B13:P13"/>
    <mergeCell ref="B24:P24"/>
    <mergeCell ref="B33:P33"/>
  </mergeCells>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34"/>
  <sheetViews>
    <sheetView zoomScale="85" zoomScaleNormal="85" workbookViewId="0">
      <selection activeCell="B4" sqref="B4:F6"/>
    </sheetView>
  </sheetViews>
  <sheetFormatPr defaultColWidth="9.140625" defaultRowHeight="14.25" x14ac:dyDescent="0.2"/>
  <cols>
    <col min="1" max="1" width="1.42578125" style="6" customWidth="1"/>
    <col min="2" max="2" width="36.5703125" style="6" customWidth="1"/>
    <col min="3" max="3" width="12.140625" style="7" customWidth="1"/>
    <col min="4" max="4" width="14.7109375" style="7" customWidth="1"/>
    <col min="5" max="5" width="14.28515625" style="7" customWidth="1"/>
    <col min="6" max="6" width="13.42578125" style="7" customWidth="1"/>
    <col min="7" max="7" width="11.85546875" style="6" customWidth="1"/>
    <col min="8" max="16384" width="9.140625" style="6"/>
  </cols>
  <sheetData>
    <row r="1" spans="2:10" ht="14.65" customHeight="1" x14ac:dyDescent="0.2">
      <c r="C1" s="6"/>
      <c r="D1" s="6"/>
      <c r="E1" s="6"/>
      <c r="F1" s="6"/>
      <c r="G1" s="18"/>
      <c r="H1" s="18"/>
      <c r="I1" s="18"/>
      <c r="J1" s="18"/>
    </row>
    <row r="2" spans="2:10" ht="14.65" customHeight="1" x14ac:dyDescent="0.2">
      <c r="C2" s="6"/>
      <c r="D2" s="6"/>
      <c r="E2" s="6"/>
      <c r="F2" s="6"/>
      <c r="G2" s="18"/>
      <c r="H2" s="18"/>
      <c r="I2" s="18"/>
      <c r="J2" s="18"/>
    </row>
    <row r="3" spans="2:10" ht="14.65" customHeight="1" x14ac:dyDescent="0.2">
      <c r="C3" s="6"/>
      <c r="D3" s="6"/>
      <c r="E3" s="6"/>
      <c r="F3" s="6"/>
      <c r="G3" s="18"/>
      <c r="H3" s="18"/>
      <c r="I3" s="18"/>
      <c r="J3" s="18"/>
    </row>
    <row r="4" spans="2:10" ht="14.65" customHeight="1" x14ac:dyDescent="0.2">
      <c r="B4" s="104" t="s">
        <v>44</v>
      </c>
      <c r="C4" s="104"/>
      <c r="D4" s="104"/>
      <c r="E4" s="104"/>
      <c r="F4" s="104"/>
      <c r="G4" s="18"/>
      <c r="H4" s="18"/>
      <c r="I4" s="18"/>
      <c r="J4" s="18"/>
    </row>
    <row r="5" spans="2:10" ht="14.65" customHeight="1" x14ac:dyDescent="0.2">
      <c r="B5" s="104"/>
      <c r="C5" s="104"/>
      <c r="D5" s="104"/>
      <c r="E5" s="104"/>
      <c r="F5" s="104"/>
      <c r="G5" s="18"/>
      <c r="H5" s="18"/>
      <c r="I5" s="18"/>
      <c r="J5" s="18"/>
    </row>
    <row r="6" spans="2:10" ht="14.65" customHeight="1" x14ac:dyDescent="0.2">
      <c r="B6" s="104"/>
      <c r="C6" s="104"/>
      <c r="D6" s="104"/>
      <c r="E6" s="104"/>
      <c r="F6" s="104"/>
      <c r="G6" s="18"/>
      <c r="H6" s="18"/>
      <c r="I6" s="18"/>
      <c r="J6" s="18"/>
    </row>
    <row r="7" spans="2:10" ht="23.25" x14ac:dyDescent="0.35">
      <c r="B7" s="5"/>
      <c r="C7" s="13" t="s">
        <v>37</v>
      </c>
      <c r="D7" s="13" t="s">
        <v>38</v>
      </c>
      <c r="E7" s="13" t="s">
        <v>77</v>
      </c>
      <c r="F7" s="13" t="s">
        <v>120</v>
      </c>
    </row>
    <row r="8" spans="2:10" x14ac:dyDescent="0.2">
      <c r="B8" s="14" t="s">
        <v>93</v>
      </c>
      <c r="C8" s="15" t="s">
        <v>41</v>
      </c>
      <c r="D8" s="15" t="s">
        <v>124</v>
      </c>
      <c r="E8" s="16" t="s">
        <v>125</v>
      </c>
      <c r="F8" s="16" t="s">
        <v>126</v>
      </c>
    </row>
    <row r="9" spans="2:10" x14ac:dyDescent="0.2">
      <c r="B9" s="14" t="s">
        <v>94</v>
      </c>
      <c r="C9" s="15" t="s">
        <v>41</v>
      </c>
      <c r="D9" s="15" t="s">
        <v>127</v>
      </c>
      <c r="E9" s="15" t="s">
        <v>128</v>
      </c>
      <c r="F9" s="15" t="s">
        <v>128</v>
      </c>
    </row>
    <row r="10" spans="2:10" x14ac:dyDescent="0.2">
      <c r="B10" s="14" t="s">
        <v>95</v>
      </c>
      <c r="C10" s="15" t="s">
        <v>42</v>
      </c>
      <c r="D10" s="15" t="s">
        <v>80</v>
      </c>
      <c r="E10" s="15" t="s">
        <v>129</v>
      </c>
      <c r="F10" s="15" t="s">
        <v>129</v>
      </c>
    </row>
    <row r="11" spans="2:10" x14ac:dyDescent="0.2">
      <c r="B11" s="14" t="s">
        <v>96</v>
      </c>
      <c r="C11" s="15" t="s">
        <v>42</v>
      </c>
      <c r="D11" s="15" t="s">
        <v>80</v>
      </c>
      <c r="E11" s="15" t="s">
        <v>129</v>
      </c>
      <c r="F11" s="15" t="s">
        <v>129</v>
      </c>
    </row>
    <row r="12" spans="2:10" x14ac:dyDescent="0.2">
      <c r="B12" s="14" t="s">
        <v>97</v>
      </c>
      <c r="C12" s="15" t="s">
        <v>39</v>
      </c>
      <c r="D12" s="15" t="s">
        <v>78</v>
      </c>
      <c r="E12" s="15" t="s">
        <v>40</v>
      </c>
      <c r="F12" s="15" t="s">
        <v>79</v>
      </c>
    </row>
    <row r="13" spans="2:10" x14ac:dyDescent="0.2">
      <c r="B13" s="14" t="s">
        <v>73</v>
      </c>
      <c r="C13" s="15" t="s">
        <v>43</v>
      </c>
      <c r="D13" s="15" t="s">
        <v>130</v>
      </c>
      <c r="E13" s="15" t="s">
        <v>81</v>
      </c>
      <c r="F13" s="15" t="s">
        <v>130</v>
      </c>
    </row>
    <row r="14" spans="2:10" x14ac:dyDescent="0.2">
      <c r="B14" s="14" t="s">
        <v>74</v>
      </c>
      <c r="C14" s="15" t="s">
        <v>43</v>
      </c>
      <c r="D14" s="15" t="s">
        <v>131</v>
      </c>
      <c r="E14" s="15" t="s">
        <v>132</v>
      </c>
      <c r="F14" s="15" t="s">
        <v>133</v>
      </c>
    </row>
    <row r="15" spans="2:10" x14ac:dyDescent="0.2">
      <c r="D15" s="53"/>
    </row>
    <row r="16" spans="2:10" ht="14.25" customHeight="1" x14ac:dyDescent="0.2">
      <c r="B16" s="104" t="s">
        <v>58</v>
      </c>
      <c r="C16" s="104"/>
      <c r="D16" s="104"/>
      <c r="E16" s="19"/>
      <c r="F16" s="19"/>
    </row>
    <row r="17" spans="1:11" ht="14.25" customHeight="1" x14ac:dyDescent="0.2">
      <c r="B17" s="104"/>
      <c r="C17" s="104"/>
      <c r="D17" s="104"/>
      <c r="E17" s="19"/>
      <c r="F17" s="19"/>
    </row>
    <row r="18" spans="1:11" ht="14.25" customHeight="1" x14ac:dyDescent="0.35">
      <c r="D18" s="17"/>
    </row>
    <row r="19" spans="1:11" x14ac:dyDescent="0.2">
      <c r="C19" s="13" t="s">
        <v>37</v>
      </c>
      <c r="D19" s="13" t="s">
        <v>121</v>
      </c>
    </row>
    <row r="20" spans="1:11" s="7" customFormat="1" x14ac:dyDescent="0.2">
      <c r="A20" s="6"/>
      <c r="B20" s="14" t="s">
        <v>99</v>
      </c>
      <c r="C20" s="15" t="s">
        <v>46</v>
      </c>
      <c r="D20" s="15" t="s">
        <v>134</v>
      </c>
      <c r="G20" s="6"/>
      <c r="H20" s="6"/>
      <c r="I20" s="6"/>
      <c r="J20" s="6"/>
      <c r="K20" s="6"/>
    </row>
    <row r="21" spans="1:11" s="7" customFormat="1" x14ac:dyDescent="0.2">
      <c r="A21" s="6"/>
      <c r="B21" s="14" t="s">
        <v>1</v>
      </c>
      <c r="C21" s="15" t="s">
        <v>46</v>
      </c>
      <c r="D21" s="15" t="s">
        <v>135</v>
      </c>
      <c r="G21" s="6"/>
      <c r="H21" s="6"/>
      <c r="I21" s="6"/>
      <c r="J21" s="6"/>
      <c r="K21" s="6"/>
    </row>
    <row r="22" spans="1:11" s="7" customFormat="1" x14ac:dyDescent="0.2">
      <c r="A22" s="6"/>
      <c r="B22" s="14" t="s">
        <v>100</v>
      </c>
      <c r="C22" s="15" t="s">
        <v>47</v>
      </c>
      <c r="D22" s="15" t="s">
        <v>136</v>
      </c>
      <c r="G22" s="6"/>
      <c r="H22" s="6"/>
      <c r="I22" s="6"/>
      <c r="J22" s="6"/>
      <c r="K22" s="6"/>
    </row>
    <row r="23" spans="1:11" x14ac:dyDescent="0.2">
      <c r="B23" s="14" t="s">
        <v>101</v>
      </c>
      <c r="C23" s="15" t="s">
        <v>45</v>
      </c>
      <c r="D23" s="15" t="s">
        <v>137</v>
      </c>
    </row>
    <row r="24" spans="1:11" s="7" customFormat="1" x14ac:dyDescent="0.2">
      <c r="A24" s="6"/>
      <c r="B24" s="14" t="s">
        <v>75</v>
      </c>
      <c r="C24" s="15" t="s">
        <v>48</v>
      </c>
      <c r="D24" s="15" t="s">
        <v>138</v>
      </c>
      <c r="G24" s="6"/>
      <c r="H24" s="6"/>
      <c r="I24" s="6"/>
      <c r="J24" s="6"/>
      <c r="K24" s="6"/>
    </row>
    <row r="25" spans="1:11" s="7" customFormat="1" x14ac:dyDescent="0.2">
      <c r="A25" s="6"/>
      <c r="B25" s="14" t="s">
        <v>76</v>
      </c>
      <c r="C25" s="15" t="s">
        <v>49</v>
      </c>
      <c r="D25" s="15" t="s">
        <v>139</v>
      </c>
      <c r="G25" s="6"/>
      <c r="H25" s="6"/>
      <c r="I25" s="6"/>
      <c r="J25" s="6"/>
      <c r="K25" s="6"/>
    </row>
    <row r="27" spans="1:11" ht="14.25" customHeight="1" x14ac:dyDescent="0.2">
      <c r="B27" s="105" t="s">
        <v>122</v>
      </c>
      <c r="C27" s="105"/>
      <c r="D27" s="105"/>
      <c r="E27" s="105"/>
    </row>
    <row r="28" spans="1:11" ht="14.25" customHeight="1" x14ac:dyDescent="0.2">
      <c r="B28" s="105"/>
      <c r="C28" s="105"/>
      <c r="D28" s="105"/>
      <c r="E28" s="105"/>
    </row>
    <row r="29" spans="1:11" ht="14.25" customHeight="1" x14ac:dyDescent="0.2">
      <c r="B29" s="105"/>
      <c r="C29" s="105"/>
      <c r="D29" s="105"/>
      <c r="E29" s="105"/>
    </row>
    <row r="30" spans="1:11" x14ac:dyDescent="0.2">
      <c r="B30" s="14" t="s">
        <v>55</v>
      </c>
      <c r="C30" s="15" t="s">
        <v>140</v>
      </c>
    </row>
    <row r="31" spans="1:11" x14ac:dyDescent="0.2">
      <c r="B31" s="14" t="s">
        <v>56</v>
      </c>
      <c r="C31" s="15" t="s">
        <v>98</v>
      </c>
    </row>
    <row r="32" spans="1:11" x14ac:dyDescent="0.2">
      <c r="B32" s="14" t="s">
        <v>54</v>
      </c>
      <c r="C32" s="15" t="s">
        <v>141</v>
      </c>
    </row>
    <row r="33" spans="2:3" x14ac:dyDescent="0.2">
      <c r="B33" s="14" t="s">
        <v>51</v>
      </c>
      <c r="C33" s="15" t="s">
        <v>142</v>
      </c>
    </row>
    <row r="34" spans="2:3" x14ac:dyDescent="0.2">
      <c r="B34" s="14" t="s">
        <v>52</v>
      </c>
      <c r="C34" s="15" t="s">
        <v>53</v>
      </c>
    </row>
  </sheetData>
  <mergeCells count="3">
    <mergeCell ref="B4:F6"/>
    <mergeCell ref="B16:D17"/>
    <mergeCell ref="B27:E29"/>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X18"/>
  <sheetViews>
    <sheetView showGridLines="0" workbookViewId="0">
      <selection activeCell="B5" sqref="B5:V5"/>
    </sheetView>
  </sheetViews>
  <sheetFormatPr defaultColWidth="9.140625" defaultRowHeight="14.25" x14ac:dyDescent="0.2"/>
  <cols>
    <col min="1" max="1" width="3.140625" style="6" bestFit="1" customWidth="1"/>
    <col min="2" max="2" width="4.42578125" style="6" customWidth="1"/>
    <col min="3" max="16384" width="9.140625" style="6"/>
  </cols>
  <sheetData>
    <row r="5" spans="1:24" ht="60.75" customHeight="1" x14ac:dyDescent="0.2">
      <c r="A5" s="71">
        <v>1</v>
      </c>
      <c r="B5" s="103" t="s">
        <v>143</v>
      </c>
      <c r="C5" s="103"/>
      <c r="D5" s="103"/>
      <c r="E5" s="103"/>
      <c r="F5" s="103"/>
      <c r="G5" s="103"/>
      <c r="H5" s="103"/>
      <c r="I5" s="103"/>
      <c r="J5" s="103"/>
      <c r="K5" s="103"/>
      <c r="L5" s="103"/>
      <c r="M5" s="103"/>
      <c r="N5" s="103"/>
      <c r="O5" s="103"/>
      <c r="P5" s="103"/>
      <c r="Q5" s="103"/>
      <c r="R5" s="103"/>
      <c r="S5" s="103"/>
      <c r="T5" s="103"/>
      <c r="U5" s="103"/>
      <c r="V5" s="103"/>
    </row>
    <row r="6" spans="1:24" ht="14.25" customHeight="1" x14ac:dyDescent="0.2">
      <c r="A6" s="71">
        <v>2</v>
      </c>
      <c r="B6" s="103" t="s">
        <v>144</v>
      </c>
      <c r="C6" s="106"/>
      <c r="D6" s="106"/>
      <c r="E6" s="106"/>
      <c r="F6" s="106"/>
      <c r="G6" s="106"/>
      <c r="H6" s="106"/>
      <c r="I6" s="106"/>
      <c r="J6" s="106"/>
      <c r="K6" s="106"/>
      <c r="L6" s="106"/>
      <c r="M6" s="106"/>
      <c r="N6" s="106"/>
      <c r="O6" s="106"/>
      <c r="P6" s="106"/>
      <c r="Q6" s="106"/>
      <c r="R6" s="106"/>
      <c r="S6" s="106"/>
      <c r="T6" s="106"/>
      <c r="U6" s="106"/>
      <c r="V6" s="106"/>
    </row>
    <row r="7" spans="1:24" ht="52.5" customHeight="1" x14ac:dyDescent="0.2">
      <c r="A7" s="71">
        <v>3</v>
      </c>
      <c r="B7" s="103" t="s">
        <v>145</v>
      </c>
      <c r="C7" s="103"/>
      <c r="D7" s="103"/>
      <c r="E7" s="103"/>
      <c r="F7" s="103"/>
      <c r="G7" s="103"/>
      <c r="H7" s="103"/>
      <c r="I7" s="103"/>
      <c r="J7" s="103"/>
      <c r="K7" s="103"/>
      <c r="L7" s="103"/>
      <c r="M7" s="103"/>
      <c r="N7" s="103"/>
      <c r="O7" s="103"/>
      <c r="P7" s="103"/>
      <c r="Q7" s="103"/>
      <c r="R7" s="103"/>
      <c r="S7" s="103"/>
      <c r="T7" s="103"/>
      <c r="U7" s="103"/>
      <c r="V7" s="103"/>
    </row>
    <row r="8" spans="1:24" ht="29.25" customHeight="1" x14ac:dyDescent="0.2">
      <c r="A8" s="71">
        <v>4</v>
      </c>
      <c r="B8" s="103" t="s">
        <v>146</v>
      </c>
      <c r="C8" s="103"/>
      <c r="D8" s="103"/>
      <c r="E8" s="103"/>
      <c r="F8" s="103"/>
      <c r="G8" s="103"/>
      <c r="H8" s="103"/>
      <c r="I8" s="103"/>
      <c r="J8" s="103"/>
      <c r="K8" s="103"/>
      <c r="L8" s="103"/>
      <c r="M8" s="103"/>
      <c r="N8" s="103"/>
      <c r="O8" s="103"/>
      <c r="P8" s="103"/>
      <c r="Q8" s="103"/>
      <c r="R8" s="103"/>
      <c r="S8" s="103"/>
      <c r="T8" s="103"/>
      <c r="U8" s="103"/>
      <c r="V8" s="103"/>
    </row>
    <row r="9" spans="1:24" ht="28.5" customHeight="1" x14ac:dyDescent="0.2">
      <c r="A9" s="71">
        <v>5</v>
      </c>
      <c r="B9" s="103" t="s">
        <v>147</v>
      </c>
      <c r="C9" s="103"/>
      <c r="D9" s="103"/>
      <c r="E9" s="103"/>
      <c r="F9" s="103"/>
      <c r="G9" s="103"/>
      <c r="H9" s="103"/>
      <c r="I9" s="103"/>
      <c r="J9" s="103"/>
      <c r="K9" s="103"/>
      <c r="L9" s="103"/>
      <c r="M9" s="103"/>
      <c r="N9" s="103"/>
      <c r="O9" s="103"/>
      <c r="P9" s="103"/>
      <c r="Q9" s="103"/>
      <c r="R9" s="103"/>
      <c r="S9" s="103"/>
      <c r="T9" s="103"/>
      <c r="U9" s="103"/>
      <c r="V9" s="103"/>
    </row>
    <row r="10" spans="1:24" ht="39.75" customHeight="1" x14ac:dyDescent="0.2">
      <c r="A10" s="71">
        <v>6</v>
      </c>
      <c r="B10" s="103" t="s">
        <v>150</v>
      </c>
      <c r="C10" s="103"/>
      <c r="D10" s="103"/>
      <c r="E10" s="103"/>
      <c r="F10" s="103"/>
      <c r="G10" s="103"/>
      <c r="H10" s="103"/>
      <c r="I10" s="103"/>
      <c r="J10" s="103"/>
      <c r="K10" s="103"/>
      <c r="L10" s="103"/>
      <c r="M10" s="103"/>
      <c r="N10" s="103"/>
      <c r="O10" s="103"/>
      <c r="P10" s="103"/>
      <c r="Q10" s="103"/>
      <c r="R10" s="103"/>
      <c r="S10" s="103"/>
      <c r="T10" s="103"/>
      <c r="U10" s="103"/>
      <c r="V10" s="103"/>
    </row>
    <row r="11" spans="1:24" ht="28.5" customHeight="1" x14ac:dyDescent="0.2">
      <c r="A11" s="71">
        <v>7</v>
      </c>
      <c r="B11" s="103" t="s">
        <v>148</v>
      </c>
      <c r="C11" s="103"/>
      <c r="D11" s="103"/>
      <c r="E11" s="103"/>
      <c r="F11" s="103"/>
      <c r="G11" s="103"/>
      <c r="H11" s="103"/>
      <c r="I11" s="103"/>
      <c r="J11" s="103"/>
      <c r="K11" s="103"/>
      <c r="L11" s="103"/>
      <c r="M11" s="103"/>
      <c r="N11" s="103"/>
      <c r="O11" s="103"/>
      <c r="P11" s="103"/>
      <c r="Q11" s="103"/>
      <c r="R11" s="103"/>
      <c r="S11" s="103"/>
      <c r="T11" s="103"/>
      <c r="U11" s="103"/>
      <c r="V11" s="103"/>
    </row>
    <row r="12" spans="1:24" ht="14.25" customHeight="1" x14ac:dyDescent="0.2">
      <c r="A12" s="71">
        <v>8</v>
      </c>
      <c r="B12" s="52" t="s">
        <v>82</v>
      </c>
      <c r="C12" s="52"/>
      <c r="D12" s="52"/>
      <c r="E12" s="52"/>
      <c r="F12" s="52"/>
      <c r="G12" s="52"/>
      <c r="H12" s="52"/>
      <c r="I12" s="52"/>
      <c r="J12" s="52"/>
      <c r="K12" s="52"/>
      <c r="L12" s="52"/>
      <c r="M12" s="52"/>
      <c r="N12" s="52"/>
      <c r="O12" s="52"/>
      <c r="P12" s="52"/>
      <c r="Q12" s="52"/>
      <c r="R12" s="52"/>
      <c r="S12" s="52"/>
      <c r="T12" s="52"/>
      <c r="U12" s="52"/>
      <c r="V12" s="52"/>
    </row>
    <row r="13" spans="1:24" ht="14.25" customHeight="1" x14ac:dyDescent="0.2">
      <c r="A13" s="71">
        <v>9</v>
      </c>
      <c r="B13" s="52" t="s">
        <v>161</v>
      </c>
      <c r="C13" s="52"/>
      <c r="D13" s="52"/>
      <c r="E13" s="52"/>
      <c r="F13" s="52"/>
      <c r="G13" s="52"/>
      <c r="H13" s="52"/>
      <c r="I13" s="52"/>
      <c r="J13" s="52"/>
      <c r="K13" s="52"/>
      <c r="L13" s="52"/>
      <c r="M13" s="52"/>
      <c r="N13" s="52"/>
      <c r="O13" s="52"/>
      <c r="P13" s="52"/>
      <c r="Q13" s="52"/>
      <c r="R13" s="52"/>
      <c r="S13" s="52"/>
      <c r="T13" s="52"/>
      <c r="U13" s="52"/>
      <c r="V13" s="52"/>
    </row>
    <row r="14" spans="1:24" ht="14.25" customHeight="1" x14ac:dyDescent="0.2">
      <c r="A14" s="71">
        <v>10</v>
      </c>
      <c r="B14" s="52" t="s">
        <v>83</v>
      </c>
      <c r="C14" s="52"/>
      <c r="D14" s="52"/>
      <c r="E14" s="52"/>
      <c r="F14" s="52"/>
      <c r="G14" s="52"/>
      <c r="H14" s="52"/>
      <c r="I14" s="52"/>
      <c r="J14" s="52"/>
      <c r="K14" s="52"/>
      <c r="L14" s="52"/>
      <c r="M14" s="52"/>
      <c r="N14" s="52"/>
      <c r="O14" s="52"/>
      <c r="P14" s="52"/>
      <c r="Q14" s="52"/>
      <c r="R14" s="52"/>
      <c r="S14" s="52"/>
      <c r="T14" s="52"/>
      <c r="U14" s="52"/>
      <c r="V14" s="52"/>
    </row>
    <row r="15" spans="1:24" x14ac:dyDescent="0.2">
      <c r="A15" s="71">
        <v>11</v>
      </c>
      <c r="B15" s="52" t="s">
        <v>149</v>
      </c>
      <c r="C15" s="52"/>
      <c r="D15" s="52"/>
      <c r="E15" s="52"/>
      <c r="F15" s="52"/>
      <c r="G15" s="52"/>
      <c r="H15" s="52"/>
      <c r="I15" s="52"/>
      <c r="J15" s="52"/>
      <c r="K15" s="52"/>
      <c r="L15" s="52"/>
      <c r="M15" s="52"/>
      <c r="N15" s="52"/>
      <c r="O15" s="52"/>
      <c r="P15" s="52"/>
      <c r="Q15" s="52"/>
      <c r="R15" s="52"/>
      <c r="S15" s="52"/>
      <c r="T15" s="52"/>
      <c r="U15" s="52"/>
      <c r="V15" s="52"/>
      <c r="W15" s="28"/>
      <c r="X15" s="28"/>
    </row>
    <row r="16" spans="1:24" x14ac:dyDescent="0.2">
      <c r="A16" s="71">
        <v>12</v>
      </c>
      <c r="B16" s="52" t="s">
        <v>151</v>
      </c>
      <c r="C16" s="52"/>
      <c r="D16" s="52"/>
      <c r="E16" s="52"/>
      <c r="F16" s="52"/>
      <c r="G16" s="52"/>
      <c r="H16" s="52"/>
      <c r="I16" s="52"/>
      <c r="J16" s="52"/>
      <c r="K16" s="52"/>
      <c r="L16" s="52"/>
      <c r="M16" s="52"/>
      <c r="N16" s="52"/>
      <c r="O16" s="52"/>
      <c r="P16" s="52"/>
      <c r="Q16" s="52"/>
      <c r="R16" s="52"/>
      <c r="S16" s="52"/>
      <c r="T16" s="52"/>
      <c r="U16" s="52"/>
      <c r="V16" s="52"/>
    </row>
    <row r="17" spans="1:22" x14ac:dyDescent="0.2">
      <c r="A17" s="71">
        <v>13</v>
      </c>
      <c r="B17" s="52" t="s">
        <v>152</v>
      </c>
      <c r="C17" s="52"/>
      <c r="D17" s="52"/>
      <c r="E17" s="52"/>
      <c r="F17" s="52"/>
      <c r="G17" s="52"/>
      <c r="H17" s="52"/>
      <c r="I17" s="52"/>
      <c r="J17" s="52"/>
      <c r="K17" s="52"/>
      <c r="L17" s="52"/>
      <c r="M17" s="52"/>
      <c r="N17" s="52"/>
      <c r="O17" s="52"/>
      <c r="P17" s="52"/>
      <c r="Q17" s="52"/>
      <c r="R17" s="52"/>
      <c r="S17" s="52"/>
      <c r="T17" s="52"/>
      <c r="U17" s="52"/>
      <c r="V17" s="52"/>
    </row>
    <row r="18" spans="1:22" ht="23.25" customHeight="1" x14ac:dyDescent="0.2">
      <c r="A18" s="12"/>
      <c r="B18" s="51"/>
      <c r="C18" s="28"/>
      <c r="D18" s="28"/>
      <c r="E18" s="28"/>
      <c r="F18" s="28"/>
      <c r="G18" s="28"/>
      <c r="H18" s="28"/>
      <c r="I18" s="28"/>
      <c r="J18" s="28"/>
      <c r="K18" s="28"/>
      <c r="L18" s="28"/>
      <c r="M18" s="28"/>
      <c r="N18" s="28"/>
      <c r="O18" s="28"/>
      <c r="P18" s="28"/>
      <c r="Q18" s="28"/>
      <c r="R18" s="28"/>
      <c r="S18" s="28"/>
      <c r="T18" s="28"/>
      <c r="U18" s="28"/>
      <c r="V18" s="28"/>
    </row>
  </sheetData>
  <mergeCells count="7">
    <mergeCell ref="B11:V11"/>
    <mergeCell ref="B5:V5"/>
    <mergeCell ref="B6:V6"/>
    <mergeCell ref="B7:V7"/>
    <mergeCell ref="B8:V8"/>
    <mergeCell ref="B10:V10"/>
    <mergeCell ref="B9:V9"/>
  </mergeCells>
  <pageMargins left="0.7" right="0.7" top="0.75" bottom="0.75" header="0.3" footer="0.3"/>
  <pageSetup paperSize="9" orientation="portrait" horizontalDpi="300" verticalDpi="300" r:id="rId1"/>
  <headerFooter>
    <oddHeader>&amp;R&amp;"Arial"&amp;8&amp;K000000[OFFICIAL]&amp;1#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578D68B3061F4A9D93AC0B6566DCFA" ma:contentTypeVersion="15" ma:contentTypeDescription="Create a new document." ma:contentTypeScope="" ma:versionID="f6ab5a7b9802b4ef5a5f07edc29f03e4">
  <xsd:schema xmlns:xsd="http://www.w3.org/2001/XMLSchema" xmlns:xs="http://www.w3.org/2001/XMLSchema" xmlns:p="http://schemas.microsoft.com/office/2006/metadata/properties" xmlns:ns2="77a31907-8aa9-4863-a4ac-b082605f955a" xmlns:ns3="aa44c60e-9520-4a62-979c-2dbe10609350" targetNamespace="http://schemas.microsoft.com/office/2006/metadata/properties" ma:root="true" ma:fieldsID="93c85d02a2e2b14b97146930446044c7" ns2:_="" ns3:_="">
    <xsd:import namespace="77a31907-8aa9-4863-a4ac-b082605f955a"/>
    <xsd:import namespace="aa44c60e-9520-4a62-979c-2dbe106093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31907-8aa9-4863-a4ac-b082605f9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70430fd-394c-41f5-a85e-5ef5e406230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44c60e-9520-4a62-979c-2dbe106093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d239776-48c9-4b50-b183-63ff0ef6b303}" ma:internalName="TaxCatchAll" ma:showField="CatchAllData" ma:web="aa44c60e-9520-4a62-979c-2dbe106093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a31907-8aa9-4863-a4ac-b082605f955a">
      <Terms xmlns="http://schemas.microsoft.com/office/infopath/2007/PartnerControls"/>
    </lcf76f155ced4ddcb4097134ff3c332f>
    <TaxCatchAll xmlns="aa44c60e-9520-4a62-979c-2dbe10609350" xsi:nil="true"/>
  </documentManagement>
</p:properties>
</file>

<file path=customXml/itemProps1.xml><?xml version="1.0" encoding="utf-8"?>
<ds:datastoreItem xmlns:ds="http://schemas.openxmlformats.org/officeDocument/2006/customXml" ds:itemID="{2729D81A-0C47-4273-989A-C83F6B0872AA}">
  <ds:schemaRefs>
    <ds:schemaRef ds:uri="http://schemas.microsoft.com/sharepoint/v3/contenttype/forms"/>
  </ds:schemaRefs>
</ds:datastoreItem>
</file>

<file path=customXml/itemProps2.xml><?xml version="1.0" encoding="utf-8"?>
<ds:datastoreItem xmlns:ds="http://schemas.openxmlformats.org/officeDocument/2006/customXml" ds:itemID="{E0565D74-391B-4FA2-9C7F-03B192EE1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31907-8aa9-4863-a4ac-b082605f955a"/>
    <ds:schemaRef ds:uri="aa44c60e-9520-4a62-979c-2dbe10609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76E1C6-3A17-4A66-8031-134CE5DEA89E}">
  <ds:schemaRefs>
    <ds:schemaRef ds:uri="http://schemas.microsoft.com/office/2006/metadata/properties"/>
    <ds:schemaRef ds:uri="http://schemas.microsoft.com/office/infopath/2007/PartnerControls"/>
    <ds:schemaRef ds:uri="77a31907-8aa9-4863-a4ac-b082605f955a"/>
    <ds:schemaRef ds:uri="aa44c60e-9520-4a62-979c-2dbe106093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2023 Simplified earnings by BU</vt:lpstr>
      <vt:lpstr> Earnings Footnotes</vt:lpstr>
      <vt:lpstr>Guidance</vt:lpstr>
      <vt:lpstr>Guidance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Waterworth, Emma</dc:creator>
  <cp:lastModifiedBy>Jarman, Michelle</cp:lastModifiedBy>
  <dcterms:created xsi:type="dcterms:W3CDTF">2019-07-30T14:27:33Z</dcterms:created>
  <dcterms:modified xsi:type="dcterms:W3CDTF">2024-02-21T22:23:27Z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2023-02-22T15:48:16Z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188f1550-01f2-442e-b3c8-ca8b25ea53c5</vt:lpwstr>
  </property>
  <property fmtid="{D5CDD505-2E9C-101B-9397-08002B2CF9AE}" pid="10" name="MSIP_Label_e3f2a5e4-10d8-4dfe-8082-7352c27520cb_ContentBits">
    <vt:lpwstr>1</vt:lpwstr>
  </property>
  <property fmtid="{D5CDD505-2E9C-101B-9397-08002B2CF9AE}" pid="11" name="ContentTypeId">
    <vt:lpwstr>0x0101004E578D68B3061F4A9D93AC0B6566DCFA</vt:lpwstr>
  </property>
  <property fmtid="{D5CDD505-2E9C-101B-9397-08002B2CF9AE}" pid="12" name="MediaServiceImageTags">
    <vt:lpwstr/>
  </property>
</Properties>
</file>